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gaffney\Documents\141 Syllabii\"/>
    </mc:Choice>
  </mc:AlternateContent>
  <xr:revisionPtr revIDLastSave="0" documentId="13_ncr:1_{66B868A5-3306-4858-8D70-6A2E76155276}" xr6:coauthVersionLast="36" xr6:coauthVersionMax="36" xr10:uidLastSave="{00000000-0000-0000-0000-000000000000}"/>
  <bookViews>
    <workbookView xWindow="0" yWindow="0" windowWidth="25035" windowHeight="10785" xr2:uid="{2E7B8E9F-424A-42ED-913A-FDB03982EE64}"/>
  </bookViews>
  <sheets>
    <sheet name="Calculator" sheetId="1" r:id="rId1"/>
    <sheet name="Tables and Graphs C17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" i="1" l="1"/>
  <c r="F12" i="2" l="1"/>
  <c r="F11" i="2"/>
  <c r="F10" i="2"/>
  <c r="F9" i="2"/>
  <c r="F8" i="2"/>
  <c r="F7" i="2"/>
  <c r="F6" i="2"/>
  <c r="F5" i="2"/>
  <c r="F4" i="2"/>
  <c r="E29" i="1" l="1"/>
  <c r="E28" i="1"/>
  <c r="E11" i="1"/>
  <c r="F11" i="1" s="1"/>
  <c r="C24" i="1" s="1"/>
  <c r="E24" i="1" s="1"/>
  <c r="E8" i="1"/>
  <c r="C22" i="1" s="1"/>
  <c r="E22" i="1" s="1"/>
  <c r="E14" i="1"/>
  <c r="C14" i="1"/>
  <c r="C21" i="1" s="1"/>
  <c r="E20" i="1"/>
  <c r="E19" i="1"/>
  <c r="E18" i="1"/>
  <c r="E17" i="1"/>
  <c r="E16" i="1"/>
  <c r="E15" i="1"/>
  <c r="E21" i="1" l="1"/>
  <c r="E23" i="1" s="1"/>
  <c r="C23" i="1"/>
  <c r="D14" i="1"/>
  <c r="E25" i="1" l="1"/>
  <c r="E31" i="1"/>
  <c r="C25" i="1"/>
  <c r="C31" i="1"/>
  <c r="D23" i="1"/>
  <c r="D31" i="1" l="1"/>
  <c r="D25" i="1"/>
</calcChain>
</file>

<file path=xl/sharedStrings.xml><?xml version="1.0" encoding="utf-8"?>
<sst xmlns="http://schemas.openxmlformats.org/spreadsheetml/2006/main" count="69" uniqueCount="49">
  <si>
    <t>Item</t>
  </si>
  <si>
    <t>Weight</t>
  </si>
  <si>
    <t>Arm</t>
  </si>
  <si>
    <t>Moment</t>
  </si>
  <si>
    <t>Basic Empty Weight</t>
  </si>
  <si>
    <t>Tail</t>
  </si>
  <si>
    <t>Type</t>
  </si>
  <si>
    <t>Gross Wt</t>
  </si>
  <si>
    <t>Basic EW</t>
  </si>
  <si>
    <t>Useful Load</t>
  </si>
  <si>
    <t>N5178U</t>
  </si>
  <si>
    <t>C172R</t>
  </si>
  <si>
    <t>N5178Y</t>
  </si>
  <si>
    <t>N51800</t>
  </si>
  <si>
    <t>N5181A</t>
  </si>
  <si>
    <t>N5181B</t>
  </si>
  <si>
    <t>N35387</t>
  </si>
  <si>
    <t>N42007</t>
  </si>
  <si>
    <t>N6235T</t>
  </si>
  <si>
    <t>N857SP</t>
  </si>
  <si>
    <t>C172S</t>
  </si>
  <si>
    <t>Back Pass 2</t>
  </si>
  <si>
    <t>Pilot (Front Pass 1)</t>
  </si>
  <si>
    <t>Front Pass 2</t>
  </si>
  <si>
    <t>Bags (area 1)</t>
  </si>
  <si>
    <t>Bags (area 2)</t>
  </si>
  <si>
    <t>Zero Fuel Weight</t>
  </si>
  <si>
    <t>Loaded Aircraft</t>
  </si>
  <si>
    <t>Lenth of Flight</t>
  </si>
  <si>
    <t>Hours</t>
  </si>
  <si>
    <t>GPH</t>
  </si>
  <si>
    <t>Gallons Burned</t>
  </si>
  <si>
    <t>Fuel at Departure</t>
  </si>
  <si>
    <t>Fuel Burned</t>
  </si>
  <si>
    <t>POunds Burned</t>
  </si>
  <si>
    <t>Aircraft at Landing</t>
  </si>
  <si>
    <t>Wt</t>
  </si>
  <si>
    <t>Payload</t>
  </si>
  <si>
    <t>lbs/ gallon</t>
  </si>
  <si>
    <t>Gal on board</t>
  </si>
  <si>
    <t>Wt Shift Problem</t>
  </si>
  <si>
    <t>Weight Added</t>
  </si>
  <si>
    <t>Weight Removed</t>
  </si>
  <si>
    <t>New CG after change</t>
  </si>
  <si>
    <t>SE Fleet Weight and Balance Table  C172 Version</t>
  </si>
  <si>
    <t>Weight and Balance Calculator  -  C172 Version</t>
  </si>
  <si>
    <t>Fuel Gallons-useable</t>
  </si>
  <si>
    <t>First, goto tab 2 and copy the line of the aircraft you intend to fly</t>
  </si>
  <si>
    <t>Second, Fill in Yellow areas only, spreadsheet will do the rest!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</si>
</sst>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3">
    <xf numFmtId="0" fontId="0" fillId="0" borderId="0" xfId="0"/>
    <xf numFmtId="0" fontId="0" fillId="0" borderId="0" xfId="0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0" borderId="3" xfId="0" applyFont="1" applyBorder="1"/>
    <xf numFmtId="0" fontId="1" fillId="0" borderId="4" xfId="0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0" fontId="1" fillId="0" borderId="4" xfId="0" applyFont="1" applyBorder="1"/>
    <xf numFmtId="0" fontId="1" fillId="0" borderId="5" xfId="0" applyFont="1" applyBorder="1" applyAlignment="1">
      <alignment horizontal="center"/>
    </xf>
    <xf numFmtId="0" fontId="1" fillId="0" borderId="6" xfId="0" applyFont="1" applyBorder="1"/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1" fillId="0" borderId="7" xfId="0" applyFont="1" applyBorder="1" applyAlignment="1">
      <alignment horizontal="center"/>
    </xf>
    <xf numFmtId="0" fontId="1" fillId="0" borderId="8" xfId="0" applyFont="1" applyBorder="1"/>
    <xf numFmtId="0" fontId="1" fillId="0" borderId="9" xfId="0" applyFont="1" applyBorder="1" applyAlignment="1">
      <alignment horizontal="center"/>
    </xf>
    <xf numFmtId="164" fontId="1" fillId="0" borderId="9" xfId="0" applyNumberFormat="1" applyFont="1" applyBorder="1" applyAlignment="1">
      <alignment horizontal="center"/>
    </xf>
    <xf numFmtId="0" fontId="1" fillId="0" borderId="9" xfId="0" applyFont="1" applyBorder="1"/>
    <xf numFmtId="0" fontId="1" fillId="0" borderId="10" xfId="0" applyFont="1" applyBorder="1" applyAlignment="1">
      <alignment horizontal="center"/>
    </xf>
    <xf numFmtId="0" fontId="1" fillId="0" borderId="11" xfId="0" applyFont="1" applyBorder="1"/>
    <xf numFmtId="0" fontId="1" fillId="0" borderId="12" xfId="0" applyFont="1" applyBorder="1" applyAlignment="1">
      <alignment horizontal="center"/>
    </xf>
    <xf numFmtId="164" fontId="1" fillId="0" borderId="12" xfId="0" applyNumberFormat="1" applyFont="1" applyBorder="1" applyAlignment="1">
      <alignment horizontal="center"/>
    </xf>
    <xf numFmtId="0" fontId="1" fillId="0" borderId="12" xfId="0" applyFont="1" applyBorder="1"/>
    <xf numFmtId="0" fontId="1" fillId="0" borderId="13" xfId="0" applyFont="1" applyBorder="1" applyAlignment="1">
      <alignment horizontal="center"/>
    </xf>
    <xf numFmtId="0" fontId="0" fillId="0" borderId="1" xfId="0" applyBorder="1"/>
    <xf numFmtId="0" fontId="2" fillId="3" borderId="1" xfId="0" applyFont="1" applyFill="1" applyBorder="1" applyAlignment="1">
      <alignment horizontal="center"/>
    </xf>
    <xf numFmtId="0" fontId="0" fillId="0" borderId="2" xfId="0" applyBorder="1"/>
    <xf numFmtId="0" fontId="1" fillId="0" borderId="2" xfId="0" applyFont="1" applyBorder="1" applyAlignment="1">
      <alignment horizontal="center"/>
    </xf>
    <xf numFmtId="0" fontId="0" fillId="0" borderId="11" xfId="0" applyFill="1" applyBorder="1"/>
    <xf numFmtId="0" fontId="0" fillId="0" borderId="14" xfId="0" applyFill="1" applyBorder="1"/>
    <xf numFmtId="0" fontId="1" fillId="0" borderId="0" xfId="0" applyFont="1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3" fillId="0" borderId="15" xfId="0" applyFont="1" applyFill="1" applyBorder="1" applyAlignment="1">
      <alignment horizontal="right"/>
    </xf>
    <xf numFmtId="164" fontId="2" fillId="0" borderId="16" xfId="0" applyNumberFormat="1" applyFont="1" applyBorder="1"/>
    <xf numFmtId="0" fontId="0" fillId="0" borderId="16" xfId="0" applyBorder="1"/>
    <xf numFmtId="164" fontId="2" fillId="0" borderId="17" xfId="0" applyNumberFormat="1" applyFont="1" applyBorder="1"/>
    <xf numFmtId="0" fontId="0" fillId="0" borderId="2" xfId="0" applyFill="1" applyBorder="1"/>
    <xf numFmtId="0" fontId="1" fillId="0" borderId="2" xfId="0" applyFont="1" applyFill="1" applyBorder="1" applyAlignment="1">
      <alignment horizontal="center"/>
    </xf>
    <xf numFmtId="164" fontId="0" fillId="0" borderId="12" xfId="0" applyNumberFormat="1" applyBorder="1"/>
    <xf numFmtId="164" fontId="0" fillId="0" borderId="13" xfId="0" applyNumberFormat="1" applyBorder="1"/>
    <xf numFmtId="0" fontId="4" fillId="0" borderId="0" xfId="0" applyFont="1"/>
    <xf numFmtId="0" fontId="0" fillId="0" borderId="0" xfId="0" applyBorder="1"/>
    <xf numFmtId="0" fontId="1" fillId="4" borderId="0" xfId="0" applyFont="1" applyFill="1" applyBorder="1" applyAlignment="1">
      <alignment horizontal="center"/>
    </xf>
    <xf numFmtId="0" fontId="0" fillId="0" borderId="18" xfId="0" applyBorder="1"/>
    <xf numFmtId="0" fontId="0" fillId="3" borderId="4" xfId="0" applyFill="1" applyBorder="1"/>
    <xf numFmtId="0" fontId="0" fillId="3" borderId="5" xfId="0" applyFill="1" applyBorder="1"/>
    <xf numFmtId="0" fontId="0" fillId="0" borderId="19" xfId="0" applyBorder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0" fillId="0" borderId="20" xfId="0" applyBorder="1"/>
    <xf numFmtId="0" fontId="0" fillId="0" borderId="21" xfId="0" applyBorder="1"/>
    <xf numFmtId="0" fontId="1" fillId="3" borderId="1" xfId="0" applyFont="1" applyFill="1" applyBorder="1" applyAlignment="1">
      <alignment horizontal="center" wrapText="1"/>
    </xf>
    <xf numFmtId="0" fontId="0" fillId="0" borderId="0" xfId="0" applyFill="1" applyBorder="1"/>
    <xf numFmtId="164" fontId="0" fillId="0" borderId="11" xfId="0" applyNumberForma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0" fillId="0" borderId="2" xfId="0" applyNumberFormat="1" applyBorder="1"/>
    <xf numFmtId="0" fontId="0" fillId="4" borderId="9" xfId="0" applyFill="1" applyBorder="1"/>
    <xf numFmtId="0" fontId="0" fillId="5" borderId="3" xfId="0" applyFill="1" applyBorder="1"/>
    <xf numFmtId="0" fontId="5" fillId="0" borderId="1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0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16644</xdr:colOff>
      <xdr:row>0</xdr:row>
      <xdr:rowOff>0</xdr:rowOff>
    </xdr:from>
    <xdr:to>
      <xdr:col>13</xdr:col>
      <xdr:colOff>373212</xdr:colOff>
      <xdr:row>28</xdr:row>
      <xdr:rowOff>25751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2DC485-71ED-46C2-AD2D-C5BC57DC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3844" y="0"/>
          <a:ext cx="4014168" cy="5588351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29</xdr:row>
      <xdr:rowOff>37153</xdr:rowOff>
    </xdr:from>
    <xdr:to>
      <xdr:col>16</xdr:col>
      <xdr:colOff>218357</xdr:colOff>
      <xdr:row>71</xdr:row>
      <xdr:rowOff>17105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D7AEB-4377-4018-98EA-346AB3DF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29100" y="5799778"/>
          <a:ext cx="5742857" cy="7980952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71</xdr:row>
      <xdr:rowOff>122878</xdr:rowOff>
    </xdr:from>
    <xdr:to>
      <xdr:col>16</xdr:col>
      <xdr:colOff>123125</xdr:colOff>
      <xdr:row>113</xdr:row>
      <xdr:rowOff>83783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D25CED-6C43-4F87-87E9-D9C99DA5B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76725" y="13886503"/>
          <a:ext cx="5600000" cy="7961905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504825</xdr:colOff>
      <xdr:row>115</xdr:row>
      <xdr:rowOff>65728</xdr:rowOff>
    </xdr:from>
    <xdr:to>
      <xdr:col>16</xdr:col>
      <xdr:colOff>142158</xdr:colOff>
      <xdr:row>156</xdr:row>
      <xdr:rowOff>112371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8F9D84-17BB-4E0D-85F9-C2B8CE1D3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62425" y="22211353"/>
          <a:ext cx="5733333" cy="78571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4601-604C-4B08-AA68-48462461F885}">
  <dimension ref="A1:F31"/>
  <sheetViews>
    <sheetView tabSelected="1" workbookViewId="0">
      <selection activeCell="A4" sqref="A4"/>
    </sheetView>
  </sheetViews>
  <sheetFormatPr defaultRowHeight="15" x14ac:dyDescent="0.25"/>
  <cols>
    <col min="1" max="1" width="7.140625" customWidth="1"/>
    <col min="2" max="2" width="19.42578125" customWidth="1"/>
    <col min="5" max="6" width="14.28515625" customWidth="1"/>
  </cols>
  <sheetData>
    <row r="1" spans="1:6" ht="21" x14ac:dyDescent="0.35">
      <c r="A1" s="43" t="s">
        <v>45</v>
      </c>
    </row>
    <row r="2" spans="1:6" ht="19.5" customHeight="1" x14ac:dyDescent="0.25">
      <c r="A2" s="72" t="s">
        <v>47</v>
      </c>
    </row>
    <row r="3" spans="1:6" x14ac:dyDescent="0.25">
      <c r="A3" t="s">
        <v>48</v>
      </c>
    </row>
    <row r="4" spans="1:6" ht="15.75" thickBot="1" x14ac:dyDescent="0.3">
      <c r="A4" s="2" t="s">
        <v>5</v>
      </c>
      <c r="B4" s="2" t="s">
        <v>6</v>
      </c>
      <c r="C4" s="2" t="s">
        <v>7</v>
      </c>
      <c r="D4" s="2" t="s">
        <v>8</v>
      </c>
      <c r="E4" s="2" t="s">
        <v>3</v>
      </c>
      <c r="F4" s="2" t="s">
        <v>9</v>
      </c>
    </row>
    <row r="5" spans="1:6" ht="15.75" thickBot="1" x14ac:dyDescent="0.3">
      <c r="A5" s="18" t="s">
        <v>19</v>
      </c>
      <c r="B5" s="19" t="s">
        <v>20</v>
      </c>
      <c r="C5" s="19">
        <v>2558</v>
      </c>
      <c r="D5" s="20">
        <v>1671</v>
      </c>
      <c r="E5" s="21">
        <v>69919.7</v>
      </c>
      <c r="F5" s="22">
        <f t="shared" ref="F5" si="0">+C5-D5</f>
        <v>887</v>
      </c>
    </row>
    <row r="6" spans="1:6" x14ac:dyDescent="0.25">
      <c r="A6" s="50"/>
      <c r="B6" s="51"/>
      <c r="C6" s="51"/>
      <c r="D6" s="52"/>
      <c r="E6" s="50"/>
      <c r="F6" s="51"/>
    </row>
    <row r="7" spans="1:6" ht="30.75" thickBot="1" x14ac:dyDescent="0.3">
      <c r="C7" s="56" t="s">
        <v>39</v>
      </c>
      <c r="D7" s="56" t="s">
        <v>38</v>
      </c>
      <c r="E7" s="56" t="s">
        <v>36</v>
      </c>
    </row>
    <row r="8" spans="1:6" ht="15.75" thickBot="1" x14ac:dyDescent="0.3">
      <c r="B8" s="30" t="s">
        <v>46</v>
      </c>
      <c r="C8" s="53">
        <v>53</v>
      </c>
      <c r="D8" s="54">
        <v>6</v>
      </c>
      <c r="E8" s="55">
        <f>+C8*D8</f>
        <v>318</v>
      </c>
    </row>
    <row r="9" spans="1:6" ht="15.75" thickBot="1" x14ac:dyDescent="0.3">
      <c r="B9" s="44"/>
      <c r="C9" s="45"/>
      <c r="D9" s="44"/>
      <c r="E9" s="44"/>
    </row>
    <row r="10" spans="1:6" x14ac:dyDescent="0.25">
      <c r="B10" s="46"/>
      <c r="C10" s="47" t="s">
        <v>29</v>
      </c>
      <c r="D10" s="47" t="s">
        <v>30</v>
      </c>
      <c r="E10" s="48" t="s">
        <v>31</v>
      </c>
      <c r="F10" s="48" t="s">
        <v>34</v>
      </c>
    </row>
    <row r="11" spans="1:6" ht="15.75" thickBot="1" x14ac:dyDescent="0.3">
      <c r="B11" s="49" t="s">
        <v>28</v>
      </c>
      <c r="C11" s="32">
        <v>0</v>
      </c>
      <c r="D11" s="32">
        <v>8.6</v>
      </c>
      <c r="E11" s="23">
        <f>+C11*D11</f>
        <v>0</v>
      </c>
      <c r="F11" s="23">
        <f>+E11*6</f>
        <v>0</v>
      </c>
    </row>
    <row r="13" spans="1:6" ht="15.75" x14ac:dyDescent="0.25">
      <c r="B13" s="24" t="s">
        <v>0</v>
      </c>
      <c r="C13" s="24" t="s">
        <v>1</v>
      </c>
      <c r="D13" s="24" t="s">
        <v>2</v>
      </c>
      <c r="E13" s="24" t="s">
        <v>3</v>
      </c>
    </row>
    <row r="14" spans="1:6" x14ac:dyDescent="0.25">
      <c r="B14" s="23" t="s">
        <v>4</v>
      </c>
      <c r="C14" s="10">
        <f>+D5</f>
        <v>1671</v>
      </c>
      <c r="D14" s="11">
        <f>+E14/C14</f>
        <v>41.843028126870138</v>
      </c>
      <c r="E14" s="9">
        <f>+E5</f>
        <v>69919.7</v>
      </c>
    </row>
    <row r="15" spans="1:6" x14ac:dyDescent="0.25">
      <c r="A15" s="67" t="s">
        <v>37</v>
      </c>
      <c r="B15" s="23" t="s">
        <v>22</v>
      </c>
      <c r="C15" s="33">
        <v>0</v>
      </c>
      <c r="D15" s="9">
        <v>37</v>
      </c>
      <c r="E15" s="9">
        <f>+C15*D15</f>
        <v>0</v>
      </c>
    </row>
    <row r="16" spans="1:6" x14ac:dyDescent="0.25">
      <c r="A16" s="67"/>
      <c r="B16" s="23" t="s">
        <v>23</v>
      </c>
      <c r="C16" s="33">
        <v>0</v>
      </c>
      <c r="D16" s="9">
        <v>37</v>
      </c>
      <c r="E16" s="9">
        <f t="shared" ref="E16:E24" si="1">+C16*D16</f>
        <v>0</v>
      </c>
    </row>
    <row r="17" spans="1:5" x14ac:dyDescent="0.25">
      <c r="A17" s="67"/>
      <c r="B17" s="23" t="s">
        <v>21</v>
      </c>
      <c r="C17" s="33">
        <v>0</v>
      </c>
      <c r="D17" s="9">
        <v>73</v>
      </c>
      <c r="E17" s="9">
        <f t="shared" si="1"/>
        <v>0</v>
      </c>
    </row>
    <row r="18" spans="1:5" x14ac:dyDescent="0.25">
      <c r="A18" s="67"/>
      <c r="B18" s="23" t="s">
        <v>21</v>
      </c>
      <c r="C18" s="33">
        <v>0</v>
      </c>
      <c r="D18" s="9">
        <v>73</v>
      </c>
      <c r="E18" s="9">
        <f t="shared" si="1"/>
        <v>0</v>
      </c>
    </row>
    <row r="19" spans="1:5" x14ac:dyDescent="0.25">
      <c r="A19" s="67"/>
      <c r="B19" s="23" t="s">
        <v>24</v>
      </c>
      <c r="C19" s="33">
        <v>0</v>
      </c>
      <c r="D19" s="9">
        <v>95</v>
      </c>
      <c r="E19" s="9">
        <f t="shared" si="1"/>
        <v>0</v>
      </c>
    </row>
    <row r="20" spans="1:5" ht="15.75" thickBot="1" x14ac:dyDescent="0.3">
      <c r="A20" s="67"/>
      <c r="B20" s="25" t="s">
        <v>25</v>
      </c>
      <c r="C20" s="34">
        <v>0</v>
      </c>
      <c r="D20" s="26">
        <v>123</v>
      </c>
      <c r="E20" s="26">
        <f t="shared" si="1"/>
        <v>0</v>
      </c>
    </row>
    <row r="21" spans="1:5" ht="15.75" x14ac:dyDescent="0.25">
      <c r="B21" s="35" t="s">
        <v>26</v>
      </c>
      <c r="C21" s="36">
        <f>+SUM(C14:C20)</f>
        <v>1671</v>
      </c>
      <c r="D21" s="37"/>
      <c r="E21" s="38">
        <f>+SUM(E14:E20)</f>
        <v>69919.7</v>
      </c>
    </row>
    <row r="22" spans="1:5" ht="15.75" thickBot="1" x14ac:dyDescent="0.3">
      <c r="B22" s="39" t="s">
        <v>32</v>
      </c>
      <c r="C22" s="25">
        <f>+E8</f>
        <v>318</v>
      </c>
      <c r="D22" s="40">
        <v>48</v>
      </c>
      <c r="E22" s="26">
        <f t="shared" si="1"/>
        <v>15264</v>
      </c>
    </row>
    <row r="23" spans="1:5" ht="23.25" customHeight="1" thickBot="1" x14ac:dyDescent="0.3">
      <c r="B23" s="27" t="s">
        <v>27</v>
      </c>
      <c r="C23" s="41">
        <f>+C22+C21</f>
        <v>1989</v>
      </c>
      <c r="D23" s="31">
        <f>+E23/C23</f>
        <v>42.827400703871291</v>
      </c>
      <c r="E23" s="42">
        <f>+E22+E21</f>
        <v>85183.7</v>
      </c>
    </row>
    <row r="24" spans="1:5" ht="19.5" customHeight="1" thickBot="1" x14ac:dyDescent="0.3">
      <c r="B24" s="28" t="s">
        <v>33</v>
      </c>
      <c r="C24">
        <f>-F11</f>
        <v>0</v>
      </c>
      <c r="D24" s="29">
        <v>48</v>
      </c>
      <c r="E24" s="26">
        <f t="shared" si="1"/>
        <v>0</v>
      </c>
    </row>
    <row r="25" spans="1:5" ht="18" customHeight="1" thickBot="1" x14ac:dyDescent="0.3">
      <c r="B25" s="57" t="s">
        <v>35</v>
      </c>
      <c r="C25" s="58">
        <f>+C23+C24</f>
        <v>1989</v>
      </c>
      <c r="D25" s="31">
        <f>+E25/C25</f>
        <v>42.827400703871291</v>
      </c>
      <c r="E25" s="42">
        <f>+E23+E24</f>
        <v>85183.7</v>
      </c>
    </row>
    <row r="26" spans="1:5" ht="15.75" thickBot="1" x14ac:dyDescent="0.3"/>
    <row r="27" spans="1:5" x14ac:dyDescent="0.25">
      <c r="B27" s="66" t="s">
        <v>40</v>
      </c>
      <c r="C27" s="59" t="s">
        <v>1</v>
      </c>
      <c r="D27" s="59" t="s">
        <v>2</v>
      </c>
      <c r="E27" s="60" t="s">
        <v>3</v>
      </c>
    </row>
    <row r="28" spans="1:5" x14ac:dyDescent="0.25">
      <c r="B28" s="61" t="s">
        <v>41</v>
      </c>
      <c r="C28" s="32">
        <v>0</v>
      </c>
      <c r="D28" s="32">
        <v>0</v>
      </c>
      <c r="E28" s="62">
        <f>+C28*D28</f>
        <v>0</v>
      </c>
    </row>
    <row r="29" spans="1:5" ht="15.75" thickBot="1" x14ac:dyDescent="0.3">
      <c r="B29" s="63" t="s">
        <v>42</v>
      </c>
      <c r="C29" s="65">
        <v>0</v>
      </c>
      <c r="D29" s="65">
        <v>0</v>
      </c>
      <c r="E29" s="62">
        <f>+C29*D29*(-1)</f>
        <v>0</v>
      </c>
    </row>
    <row r="31" spans="1:5" x14ac:dyDescent="0.25">
      <c r="B31" s="39" t="s">
        <v>43</v>
      </c>
      <c r="C31" s="64">
        <f>+C23+C28-C29</f>
        <v>1989</v>
      </c>
      <c r="D31" s="40">
        <f>+E31/C31</f>
        <v>42.827400703871291</v>
      </c>
      <c r="E31" s="64">
        <f>+E23+E28-E29</f>
        <v>85183.7</v>
      </c>
    </row>
  </sheetData>
  <mergeCells count="1">
    <mergeCell ref="A15:A20"/>
  </mergeCells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8D109-2A7D-4603-A437-43FCCF0D7377}">
  <dimension ref="A1:F15"/>
  <sheetViews>
    <sheetView workbookViewId="0">
      <selection activeCell="E24" sqref="E24"/>
    </sheetView>
  </sheetViews>
  <sheetFormatPr defaultRowHeight="15" x14ac:dyDescent="0.25"/>
  <sheetData>
    <row r="1" spans="1:6" x14ac:dyDescent="0.25">
      <c r="A1" s="68" t="s">
        <v>44</v>
      </c>
      <c r="B1" s="68"/>
      <c r="C1" s="68"/>
      <c r="D1" s="68"/>
      <c r="E1" s="68"/>
      <c r="F1" s="68"/>
    </row>
    <row r="2" spans="1:6" ht="15.75" thickBot="1" x14ac:dyDescent="0.3">
      <c r="B2" s="1"/>
      <c r="C2" s="1"/>
      <c r="D2" s="1"/>
      <c r="F2" s="1"/>
    </row>
    <row r="3" spans="1:6" ht="30.75" thickBot="1" x14ac:dyDescent="0.3">
      <c r="A3" s="69" t="s">
        <v>5</v>
      </c>
      <c r="B3" s="70" t="s">
        <v>6</v>
      </c>
      <c r="C3" s="70" t="s">
        <v>7</v>
      </c>
      <c r="D3" s="70" t="s">
        <v>8</v>
      </c>
      <c r="E3" s="70" t="s">
        <v>3</v>
      </c>
      <c r="F3" s="71" t="s">
        <v>9</v>
      </c>
    </row>
    <row r="4" spans="1:6" x14ac:dyDescent="0.25">
      <c r="A4" s="3" t="s">
        <v>10</v>
      </c>
      <c r="B4" s="4" t="s">
        <v>11</v>
      </c>
      <c r="C4" s="4">
        <v>2450</v>
      </c>
      <c r="D4" s="5">
        <v>1662.85</v>
      </c>
      <c r="E4" s="6">
        <v>65862.75</v>
      </c>
      <c r="F4" s="7">
        <f>+C4-D4</f>
        <v>787.15000000000009</v>
      </c>
    </row>
    <row r="5" spans="1:6" x14ac:dyDescent="0.25">
      <c r="A5" s="8" t="s">
        <v>12</v>
      </c>
      <c r="B5" s="9" t="s">
        <v>11</v>
      </c>
      <c r="C5" s="9">
        <v>2450</v>
      </c>
      <c r="D5" s="10">
        <v>1660.9</v>
      </c>
      <c r="E5" s="11">
        <v>65914.2</v>
      </c>
      <c r="F5" s="12">
        <f>+C5-D5</f>
        <v>789.09999999999991</v>
      </c>
    </row>
    <row r="6" spans="1:6" x14ac:dyDescent="0.25">
      <c r="A6" s="8" t="s">
        <v>13</v>
      </c>
      <c r="B6" s="9" t="s">
        <v>11</v>
      </c>
      <c r="C6" s="9">
        <v>2450</v>
      </c>
      <c r="D6" s="10">
        <v>1661.53</v>
      </c>
      <c r="E6" s="11">
        <v>66005.279999999999</v>
      </c>
      <c r="F6" s="12">
        <f>+C6-D6</f>
        <v>788.47</v>
      </c>
    </row>
    <row r="7" spans="1:6" x14ac:dyDescent="0.25">
      <c r="A7" s="8" t="s">
        <v>14</v>
      </c>
      <c r="B7" s="9" t="s">
        <v>11</v>
      </c>
      <c r="C7" s="9">
        <v>2450</v>
      </c>
      <c r="D7" s="10">
        <v>1662.3</v>
      </c>
      <c r="E7" s="11">
        <v>68329.539999999994</v>
      </c>
      <c r="F7" s="12">
        <f>+C7-D7</f>
        <v>787.7</v>
      </c>
    </row>
    <row r="8" spans="1:6" x14ac:dyDescent="0.25">
      <c r="A8" s="8" t="s">
        <v>15</v>
      </c>
      <c r="B8" s="9" t="s">
        <v>11</v>
      </c>
      <c r="C8" s="9">
        <v>2450</v>
      </c>
      <c r="D8" s="10">
        <v>1655</v>
      </c>
      <c r="E8" s="11">
        <v>64698.5</v>
      </c>
      <c r="F8" s="12">
        <f>+C8-D8</f>
        <v>795</v>
      </c>
    </row>
    <row r="9" spans="1:6" x14ac:dyDescent="0.25">
      <c r="A9" s="8" t="s">
        <v>16</v>
      </c>
      <c r="B9" s="9" t="s">
        <v>11</v>
      </c>
      <c r="C9" s="9">
        <v>2450</v>
      </c>
      <c r="D9" s="10">
        <v>1664.3</v>
      </c>
      <c r="E9" s="11">
        <v>65910.94</v>
      </c>
      <c r="F9" s="12">
        <f>+C9-D9</f>
        <v>785.7</v>
      </c>
    </row>
    <row r="10" spans="1:6" x14ac:dyDescent="0.25">
      <c r="A10" s="8" t="s">
        <v>17</v>
      </c>
      <c r="B10" s="9" t="s">
        <v>11</v>
      </c>
      <c r="C10" s="9">
        <v>2450</v>
      </c>
      <c r="D10" s="10">
        <v>1669.6</v>
      </c>
      <c r="E10" s="11">
        <v>65327.7</v>
      </c>
      <c r="F10" s="12">
        <f>+C10-D10</f>
        <v>780.40000000000009</v>
      </c>
    </row>
    <row r="11" spans="1:6" ht="15.75" thickBot="1" x14ac:dyDescent="0.3">
      <c r="A11" s="13" t="s">
        <v>18</v>
      </c>
      <c r="B11" s="14" t="s">
        <v>11</v>
      </c>
      <c r="C11" s="14">
        <v>2450</v>
      </c>
      <c r="D11" s="15">
        <v>1705.3</v>
      </c>
      <c r="E11" s="16">
        <v>68871.8</v>
      </c>
      <c r="F11" s="17">
        <f>+C11-D11</f>
        <v>744.7</v>
      </c>
    </row>
    <row r="12" spans="1:6" ht="15.75" thickBot="1" x14ac:dyDescent="0.3">
      <c r="A12" s="18" t="s">
        <v>19</v>
      </c>
      <c r="B12" s="19" t="s">
        <v>20</v>
      </c>
      <c r="C12" s="19">
        <v>2558</v>
      </c>
      <c r="D12" s="20">
        <v>1671</v>
      </c>
      <c r="E12" s="21">
        <v>69919.7</v>
      </c>
      <c r="F12" s="22">
        <f>+C12-D12</f>
        <v>887</v>
      </c>
    </row>
    <row r="13" spans="1:6" x14ac:dyDescent="0.25">
      <c r="A13" s="50"/>
      <c r="B13" s="51"/>
      <c r="C13" s="51"/>
      <c r="D13" s="52"/>
      <c r="E13" s="50"/>
      <c r="F13" s="51"/>
    </row>
    <row r="14" spans="1:6" x14ac:dyDescent="0.25">
      <c r="A14" s="50"/>
      <c r="B14" s="51"/>
      <c r="C14" s="51"/>
      <c r="D14" s="52"/>
      <c r="E14" s="50"/>
      <c r="F14" s="51"/>
    </row>
    <row r="15" spans="1:6" x14ac:dyDescent="0.25">
      <c r="A15" s="50"/>
      <c r="B15" s="51"/>
      <c r="C15" s="51"/>
      <c r="D15" s="52"/>
      <c r="E15" s="50"/>
      <c r="F15" s="51"/>
    </row>
  </sheetData>
  <mergeCells count="1">
    <mergeCell ref="A1:F1"/>
  </mergeCells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Calculator</vt:lpstr>
      <vt:lpstr>Tables and Graphs C172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G. Gaffney</dc:creator>
  <cp:lastModifiedBy>Mike G. Gaffney</cp:lastModifiedBy>
  <dcterms:created xsi:type="dcterms:W3CDTF">2020-04-14T20:07:30Z</dcterms:created>
  <dcterms:modified xsi:type="dcterms:W3CDTF">2020-07-30T20:33:05Z</dcterms:modified>
</cp:coreProperties>
</file>