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ffney\Documents\COurses\AVIA 4562 Multi Engine\"/>
    </mc:Choice>
  </mc:AlternateContent>
  <xr:revisionPtr revIDLastSave="0" documentId="8_{516DBB66-BE73-4F3F-B2BB-88C058B8F37D}" xr6:coauthVersionLast="36" xr6:coauthVersionMax="36" xr10:uidLastSave="{00000000-0000-0000-0000-000000000000}"/>
  <bookViews>
    <workbookView xWindow="3120" yWindow="585" windowWidth="30540" windowHeight="20835" xr2:uid="{2E7B8E9F-424A-42ED-913A-FDB03982EE64}"/>
  </bookViews>
  <sheets>
    <sheet name="Calculator" sheetId="1" r:id="rId1"/>
    <sheet name="Tables and Graphs C310" sheetId="2" r:id="rId2"/>
    <sheet name="Sample Problem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B26" i="3" l="1"/>
  <c r="E20" i="3"/>
  <c r="D20" i="3"/>
  <c r="C20" i="3"/>
  <c r="B20" i="3"/>
  <c r="H19" i="1" l="1"/>
  <c r="H18" i="1"/>
  <c r="H17" i="1"/>
  <c r="H16" i="1"/>
  <c r="H15" i="1"/>
  <c r="E23" i="1"/>
  <c r="E25" i="1"/>
  <c r="E24" i="1"/>
  <c r="E22" i="1"/>
  <c r="E21" i="1"/>
  <c r="E20" i="1"/>
  <c r="E19" i="1"/>
  <c r="E18" i="1"/>
  <c r="E17" i="1"/>
  <c r="E26" i="1"/>
  <c r="E8" i="1"/>
  <c r="C28" i="1" l="1"/>
  <c r="F5" i="1"/>
  <c r="E36" i="1" l="1"/>
  <c r="E35" i="1"/>
  <c r="E12" i="1"/>
  <c r="F12" i="1" s="1"/>
  <c r="C31" i="1" s="1"/>
  <c r="E31" i="1" s="1"/>
  <c r="E9" i="1"/>
  <c r="F35" i="1" s="1"/>
  <c r="E15" i="1"/>
  <c r="C15" i="1"/>
  <c r="C27" i="1" s="1"/>
  <c r="E16" i="1"/>
  <c r="E28" i="1" l="1"/>
  <c r="C29" i="1"/>
  <c r="E29" i="1" s="1"/>
  <c r="E27" i="1"/>
  <c r="D27" i="1" s="1"/>
  <c r="D15" i="1"/>
  <c r="E30" i="1" l="1"/>
  <c r="E32" i="1" s="1"/>
  <c r="C30" i="1"/>
  <c r="F30" i="1" s="1"/>
  <c r="G30" i="1" l="1"/>
  <c r="C38" i="1"/>
  <c r="C32" i="1"/>
  <c r="D32" i="1" s="1"/>
  <c r="D30" i="1"/>
  <c r="E38" i="1"/>
  <c r="D38" i="1" l="1"/>
</calcChain>
</file>

<file path=xl/sharedStrings.xml><?xml version="1.0" encoding="utf-8"?>
<sst xmlns="http://schemas.openxmlformats.org/spreadsheetml/2006/main" count="102" uniqueCount="95">
  <si>
    <t>Item</t>
  </si>
  <si>
    <t>Weight</t>
  </si>
  <si>
    <t>Arm</t>
  </si>
  <si>
    <t>Moment</t>
  </si>
  <si>
    <t>Basic Empty Weight</t>
  </si>
  <si>
    <t>Tail</t>
  </si>
  <si>
    <t>Type</t>
  </si>
  <si>
    <t>Basic EW</t>
  </si>
  <si>
    <t>Useful Load</t>
  </si>
  <si>
    <t>Pilot (Front Pass 1)</t>
  </si>
  <si>
    <t>Front Pass 2</t>
  </si>
  <si>
    <t>Bags (area 1)</t>
  </si>
  <si>
    <t>Bags (area 2)</t>
  </si>
  <si>
    <t>Zero Fuel Weight</t>
  </si>
  <si>
    <t>Loaded Aircraft</t>
  </si>
  <si>
    <t>Lenth of Flight</t>
  </si>
  <si>
    <t>Hours</t>
  </si>
  <si>
    <t>GPH</t>
  </si>
  <si>
    <t>Gallons Burned</t>
  </si>
  <si>
    <t>Fuel Burned</t>
  </si>
  <si>
    <t>Aircraft at Landing</t>
  </si>
  <si>
    <t>Payload</t>
  </si>
  <si>
    <t>lbs/ gallon</t>
  </si>
  <si>
    <t>Gal on board</t>
  </si>
  <si>
    <t>Wt Shift Problem</t>
  </si>
  <si>
    <t>New CG after change</t>
  </si>
  <si>
    <t>Weight and Balance Calculator  - C310 Version</t>
  </si>
  <si>
    <t>N98842</t>
  </si>
  <si>
    <t>Cessna 310R</t>
  </si>
  <si>
    <t>Back Pass 3</t>
  </si>
  <si>
    <t>Back Pass 4</t>
  </si>
  <si>
    <t>Fuel at Departure-mains</t>
  </si>
  <si>
    <t>Fuel at departure - Auxs</t>
  </si>
  <si>
    <t>Fuel Gallons - Mains</t>
  </si>
  <si>
    <t>Bags (Nose)</t>
  </si>
  <si>
    <t>Bags (area 3)</t>
  </si>
  <si>
    <t>Weight Added  (+)</t>
  </si>
  <si>
    <t>Weight Removed  (-)</t>
  </si>
  <si>
    <t>Bags Wing Locker</t>
  </si>
  <si>
    <t>Max Wing locker</t>
  </si>
  <si>
    <t>Max Nose bags</t>
  </si>
  <si>
    <t>Max Sta 96</t>
  </si>
  <si>
    <t>Max sta 124</t>
  </si>
  <si>
    <t>Max Sta 126</t>
  </si>
  <si>
    <t>Pounds Burned</t>
  </si>
  <si>
    <r>
      <t xml:space="preserve">Second, Fill in </t>
    </r>
    <r>
      <rPr>
        <b/>
        <sz val="18"/>
        <color theme="1"/>
        <rFont val="Calibri"/>
        <family val="2"/>
        <scheme val="minor"/>
      </rPr>
      <t>Yellow</t>
    </r>
    <r>
      <rPr>
        <sz val="18"/>
        <color theme="1"/>
        <rFont val="Calibri"/>
        <family val="2"/>
        <scheme val="minor"/>
      </rPr>
      <t xml:space="preserve"> areas only, spreadsheet will do the rest!</t>
    </r>
  </si>
  <si>
    <t>Fuel Gallons-Auxes</t>
  </si>
  <si>
    <t>2500 - 24.5 mp</t>
  </si>
  <si>
    <t>2400 - 24.5 mp</t>
  </si>
  <si>
    <t>2300 - 24.5 mp</t>
  </si>
  <si>
    <t>2200 - 24.5 mp</t>
  </si>
  <si>
    <t>2100 - 24.5 mp</t>
  </si>
  <si>
    <t>Power Setting</t>
  </si>
  <si>
    <t>Pounds per hr</t>
  </si>
  <si>
    <t>Gal/ hr</t>
  </si>
  <si>
    <t>Pounds /hr to GPH conversion - 5000 feet</t>
  </si>
  <si>
    <t>Fuel</t>
  </si>
  <si>
    <t>Max Fuel is 163 Gallons</t>
  </si>
  <si>
    <t>Max weight in each Bag location</t>
  </si>
  <si>
    <t>First, goto tab 2 to see the loading graph and the W&amp;B envelope</t>
  </si>
  <si>
    <t>Underweight Amt</t>
  </si>
  <si>
    <t>Overweight Amt</t>
  </si>
  <si>
    <t>Sample Problems</t>
  </si>
  <si>
    <t>Pilot</t>
  </si>
  <si>
    <t>Pax 3</t>
  </si>
  <si>
    <t>Pax 4</t>
  </si>
  <si>
    <t>Fuel main</t>
  </si>
  <si>
    <t>Fuel Aux</t>
  </si>
  <si>
    <t>Nose bag</t>
  </si>
  <si>
    <t>Eng Nacelle Bag</t>
  </si>
  <si>
    <t>Bag Aft 1</t>
  </si>
  <si>
    <t>Bag Aft 2</t>
  </si>
  <si>
    <t>pax 2</t>
  </si>
  <si>
    <t>Total Wt</t>
  </si>
  <si>
    <t>Bag aft 3</t>
  </si>
  <si>
    <t>Flight Length</t>
  </si>
  <si>
    <t>Payload Full fuel</t>
  </si>
  <si>
    <t>Max Takeoff Wt</t>
  </si>
  <si>
    <t>Max Landing Weight</t>
  </si>
  <si>
    <t>Max takeoff Weight</t>
  </si>
  <si>
    <t>Max Weight Zero Fuel</t>
  </si>
  <si>
    <t>Max Payload (no Fuel)</t>
  </si>
  <si>
    <t>Back Pass 5 (NA)</t>
  </si>
  <si>
    <t>Back Pass 6 (NA)</t>
  </si>
  <si>
    <t>Does load exceed Max Zero Fuel Weight?</t>
  </si>
  <si>
    <t>Does Total exceed max Takeoff Weight?</t>
  </si>
  <si>
    <t>Add payload in yellow areas</t>
  </si>
  <si>
    <t>Add Fuel gallons to carry in yellow area</t>
  </si>
  <si>
    <t>Now check balance on Tab 2.</t>
  </si>
  <si>
    <t>Is CG within envelope?</t>
  </si>
  <si>
    <t>Move load and or passengers until in limits</t>
  </si>
  <si>
    <t>Instructions Procedure</t>
  </si>
  <si>
    <t>Pax 5 (no 5th and 6th seat installed)</t>
  </si>
  <si>
    <t>Pax 6  (no 5th and 6th seat installed)</t>
  </si>
  <si>
    <t>Max Gross TO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</si>
</sst>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4" borderId="0" xfId="0" applyFont="1" applyFill="1" applyBorder="1" applyAlignment="1">
      <alignment horizontal="center"/>
    </xf>
    <xf numFmtId="0" fontId="2" fillId="0" borderId="17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8" xfId="0" applyFont="1" applyBorder="1"/>
    <xf numFmtId="0" fontId="2" fillId="0" borderId="1" xfId="0" applyFont="1" applyBorder="1"/>
    <xf numFmtId="0" fontId="4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" xfId="0" applyFont="1" applyBorder="1"/>
    <xf numFmtId="0" fontId="2" fillId="0" borderId="21" xfId="0" applyFont="1" applyBorder="1"/>
    <xf numFmtId="0" fontId="5" fillId="0" borderId="14" xfId="0" applyFont="1" applyFill="1" applyBorder="1" applyAlignment="1">
      <alignment horizontal="right"/>
    </xf>
    <xf numFmtId="164" fontId="4" fillId="0" borderId="15" xfId="0" applyNumberFormat="1" applyFont="1" applyBorder="1"/>
    <xf numFmtId="164" fontId="4" fillId="0" borderId="16" xfId="0" applyNumberFormat="1" applyFont="1" applyBorder="1"/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3" xfId="0" applyFont="1" applyFill="1" applyBorder="1"/>
    <xf numFmtId="0" fontId="2" fillId="0" borderId="19" xfId="0" applyFont="1" applyBorder="1"/>
    <xf numFmtId="0" fontId="4" fillId="0" borderId="19" xfId="0" applyFont="1" applyFill="1" applyBorder="1" applyAlignment="1">
      <alignment horizontal="center"/>
    </xf>
    <xf numFmtId="0" fontId="2" fillId="0" borderId="10" xfId="0" applyFont="1" applyFill="1" applyBorder="1"/>
    <xf numFmtId="164" fontId="4" fillId="0" borderId="11" xfId="0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5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164" fontId="4" fillId="6" borderId="7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" fillId="6" borderId="24" xfId="0" applyNumberFormat="1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8" xfId="0" applyFont="1" applyBorder="1"/>
    <xf numFmtId="0" fontId="2" fillId="0" borderId="25" xfId="0" applyFont="1" applyBorder="1"/>
    <xf numFmtId="0" fontId="2" fillId="0" borderId="2" xfId="0" applyFont="1" applyBorder="1" applyAlignment="1">
      <alignment horizontal="center"/>
    </xf>
    <xf numFmtId="0" fontId="4" fillId="7" borderId="17" xfId="0" applyFont="1" applyFill="1" applyBorder="1" applyAlignment="1"/>
    <xf numFmtId="0" fontId="4" fillId="7" borderId="15" xfId="0" applyFont="1" applyFill="1" applyBorder="1" applyAlignment="1"/>
    <xf numFmtId="0" fontId="1" fillId="7" borderId="16" xfId="0" applyFont="1" applyFill="1" applyBorder="1" applyAlignment="1"/>
    <xf numFmtId="0" fontId="4" fillId="7" borderId="16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2" fillId="0" borderId="3" xfId="0" applyFont="1" applyBorder="1"/>
    <xf numFmtId="0" fontId="4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0" borderId="24" xfId="0" applyFont="1" applyBorder="1"/>
    <xf numFmtId="2" fontId="4" fillId="0" borderId="2" xfId="0" applyNumberFormat="1" applyFont="1" applyFill="1" applyBorder="1" applyAlignment="1">
      <alignment horizontal="center"/>
    </xf>
    <xf numFmtId="164" fontId="6" fillId="0" borderId="10" xfId="0" applyNumberFormat="1" applyFont="1" applyBorder="1"/>
    <xf numFmtId="0" fontId="4" fillId="0" borderId="32" xfId="0" applyFont="1" applyBorder="1" applyAlignment="1">
      <alignment horizontal="center"/>
    </xf>
    <xf numFmtId="164" fontId="4" fillId="0" borderId="33" xfId="0" applyNumberFormat="1" applyFont="1" applyBorder="1"/>
    <xf numFmtId="0" fontId="7" fillId="9" borderId="18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/>
    <xf numFmtId="0" fontId="6" fillId="0" borderId="2" xfId="0" applyFont="1" applyBorder="1"/>
    <xf numFmtId="0" fontId="6" fillId="0" borderId="34" xfId="0" applyFont="1" applyBorder="1"/>
    <xf numFmtId="0" fontId="8" fillId="0" borderId="34" xfId="0" applyFont="1" applyBorder="1" applyAlignment="1">
      <alignment horizontal="center"/>
    </xf>
    <xf numFmtId="0" fontId="6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" xfId="0" applyFont="1" applyBorder="1"/>
    <xf numFmtId="0" fontId="8" fillId="0" borderId="8" xfId="0" applyFont="1" applyBorder="1"/>
    <xf numFmtId="0" fontId="10" fillId="0" borderId="3" xfId="0" applyFont="1" applyBorder="1"/>
    <xf numFmtId="0" fontId="10" fillId="0" borderId="8" xfId="0" applyFont="1" applyBorder="1"/>
    <xf numFmtId="0" fontId="12" fillId="0" borderId="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/>
    <xf numFmtId="0" fontId="12" fillId="0" borderId="24" xfId="0" applyFont="1" applyBorder="1"/>
    <xf numFmtId="164" fontId="2" fillId="0" borderId="33" xfId="0" applyNumberFormat="1" applyFont="1" applyBorder="1"/>
    <xf numFmtId="0" fontId="2" fillId="0" borderId="35" xfId="0" applyFont="1" applyBorder="1"/>
    <xf numFmtId="0" fontId="2" fillId="0" borderId="20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18" xfId="0" applyBorder="1"/>
    <xf numFmtId="0" fontId="0" fillId="0" borderId="23" xfId="0" applyBorder="1"/>
    <xf numFmtId="0" fontId="6" fillId="7" borderId="29" xfId="0" applyFont="1" applyFill="1" applyBorder="1" applyAlignment="1">
      <alignment horizontal="center" vertical="center" textRotation="90"/>
    </xf>
    <xf numFmtId="0" fontId="6" fillId="7" borderId="30" xfId="0" applyFont="1" applyFill="1" applyBorder="1" applyAlignment="1">
      <alignment horizontal="center" vertical="center" textRotation="90"/>
    </xf>
    <xf numFmtId="0" fontId="6" fillId="7" borderId="31" xfId="0" applyFont="1" applyFill="1" applyBorder="1" applyAlignment="1">
      <alignment horizontal="center" vertical="center" textRotation="90"/>
    </xf>
    <xf numFmtId="0" fontId="4" fillId="7" borderId="26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177800</xdr:colOff>
      <xdr:row>98</xdr:row>
      <xdr:rowOff>180408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F50C1C3-01EA-A147-AE43-2517006C9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47400" cy="1865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4601-604C-4B08-AA68-48462461F885}">
  <dimension ref="A1:H48"/>
  <sheetViews>
    <sheetView tabSelected="1" topLeftCell="A13" workbookViewId="0">
      <selection activeCell="F29" sqref="F29:G29"/>
    </sheetView>
  </sheetViews>
  <sheetFormatPr defaultColWidth="8.85546875" defaultRowHeight="15" x14ac:dyDescent="0.25"/>
  <cols>
    <col min="1" max="1" width="11.5703125" customWidth="1"/>
    <col min="2" max="2" width="32.42578125" customWidth="1"/>
    <col min="3" max="3" width="18" customWidth="1"/>
    <col min="4" max="4" width="16.85546875" customWidth="1"/>
    <col min="5" max="5" width="22.5703125" customWidth="1"/>
    <col min="6" max="6" width="26.28515625" customWidth="1"/>
    <col min="7" max="7" width="27.28515625" customWidth="1"/>
    <col min="8" max="8" width="10.42578125" customWidth="1"/>
  </cols>
  <sheetData>
    <row r="1" spans="1:8" ht="23.25" x14ac:dyDescent="0.35">
      <c r="A1" s="9" t="s">
        <v>26</v>
      </c>
      <c r="B1" s="10"/>
      <c r="C1" s="10"/>
      <c r="D1" s="10"/>
      <c r="E1" s="10"/>
      <c r="F1" s="10"/>
      <c r="G1" s="10"/>
    </row>
    <row r="2" spans="1:8" ht="19.5" customHeight="1" x14ac:dyDescent="0.35">
      <c r="A2" s="10" t="s">
        <v>59</v>
      </c>
      <c r="B2" s="10"/>
      <c r="C2" s="10"/>
      <c r="D2" s="10"/>
      <c r="E2" s="10"/>
      <c r="F2" s="10"/>
      <c r="G2" s="10"/>
    </row>
    <row r="3" spans="1:8" ht="23.25" x14ac:dyDescent="0.35">
      <c r="A3" s="10" t="s">
        <v>45</v>
      </c>
      <c r="B3" s="10"/>
      <c r="C3" s="10"/>
      <c r="D3" s="10"/>
      <c r="E3" s="10"/>
      <c r="F3" s="10"/>
      <c r="G3" s="10"/>
    </row>
    <row r="4" spans="1:8" ht="47.25" thickBot="1" x14ac:dyDescent="0.4">
      <c r="A4" s="11" t="s">
        <v>5</v>
      </c>
      <c r="B4" s="11" t="s">
        <v>6</v>
      </c>
      <c r="C4" s="11" t="s">
        <v>94</v>
      </c>
      <c r="D4" s="11" t="s">
        <v>7</v>
      </c>
      <c r="E4" s="11" t="s">
        <v>3</v>
      </c>
      <c r="F4" s="11" t="s">
        <v>8</v>
      </c>
      <c r="G4" s="10"/>
    </row>
    <row r="5" spans="1:8" ht="24" thickBot="1" x14ac:dyDescent="0.4">
      <c r="A5" s="12" t="s">
        <v>27</v>
      </c>
      <c r="B5" s="13" t="s">
        <v>28</v>
      </c>
      <c r="C5" s="13">
        <v>5500</v>
      </c>
      <c r="D5" s="14">
        <v>3732.3</v>
      </c>
      <c r="E5" s="15">
        <v>139364.1</v>
      </c>
      <c r="F5" s="16">
        <f t="shared" ref="F5" si="0">+C5-D5</f>
        <v>1767.6999999999998</v>
      </c>
      <c r="G5" s="10"/>
    </row>
    <row r="6" spans="1:8" ht="23.25" x14ac:dyDescent="0.35">
      <c r="A6" s="17"/>
      <c r="B6" s="18"/>
      <c r="C6" s="18"/>
      <c r="D6" s="19"/>
      <c r="E6" s="17"/>
      <c r="F6" s="18"/>
      <c r="G6" s="10"/>
    </row>
    <row r="7" spans="1:8" ht="47.25" thickBot="1" x14ac:dyDescent="0.4">
      <c r="A7" s="10"/>
      <c r="B7" s="10"/>
      <c r="C7" s="74" t="s">
        <v>23</v>
      </c>
      <c r="D7" s="74" t="s">
        <v>22</v>
      </c>
      <c r="E7" s="74" t="s">
        <v>1</v>
      </c>
      <c r="F7" s="10"/>
      <c r="G7" s="10"/>
    </row>
    <row r="8" spans="1:8" ht="23.25" x14ac:dyDescent="0.35">
      <c r="A8" s="10"/>
      <c r="B8" s="75" t="s">
        <v>33</v>
      </c>
      <c r="C8" s="76">
        <v>90</v>
      </c>
      <c r="D8" s="77">
        <v>6</v>
      </c>
      <c r="E8" s="49">
        <f>+C8*D8</f>
        <v>540</v>
      </c>
      <c r="F8" s="133" t="s">
        <v>57</v>
      </c>
      <c r="G8" s="10"/>
    </row>
    <row r="9" spans="1:8" ht="24" thickBot="1" x14ac:dyDescent="0.4">
      <c r="A9" s="10"/>
      <c r="B9" s="52" t="s">
        <v>46</v>
      </c>
      <c r="C9" s="78">
        <v>40</v>
      </c>
      <c r="D9" s="60">
        <v>6</v>
      </c>
      <c r="E9" s="79">
        <f>+C9*D9</f>
        <v>240</v>
      </c>
      <c r="F9" s="133"/>
      <c r="G9" s="10"/>
    </row>
    <row r="10" spans="1:8" ht="24" thickBot="1" x14ac:dyDescent="0.4">
      <c r="A10" s="10"/>
      <c r="B10" s="20"/>
      <c r="C10" s="21"/>
      <c r="D10" s="20"/>
      <c r="E10" s="20"/>
      <c r="F10" s="10"/>
      <c r="G10" s="10"/>
    </row>
    <row r="11" spans="1:8" ht="23.25" x14ac:dyDescent="0.35">
      <c r="A11" s="10"/>
      <c r="B11" s="22"/>
      <c r="C11" s="23" t="s">
        <v>16</v>
      </c>
      <c r="D11" s="23" t="s">
        <v>17</v>
      </c>
      <c r="E11" s="24" t="s">
        <v>18</v>
      </c>
      <c r="F11" s="24" t="s">
        <v>44</v>
      </c>
      <c r="G11" s="10"/>
    </row>
    <row r="12" spans="1:8" ht="24" thickBot="1" x14ac:dyDescent="0.4">
      <c r="A12" s="10"/>
      <c r="B12" s="25" t="s">
        <v>15</v>
      </c>
      <c r="C12" s="70">
        <v>4.2</v>
      </c>
      <c r="D12" s="70">
        <v>26.8</v>
      </c>
      <c r="E12" s="54">
        <f>+C12*D12</f>
        <v>112.56</v>
      </c>
      <c r="F12" s="65">
        <f>+E12*6</f>
        <v>675.36</v>
      </c>
      <c r="G12" s="10"/>
    </row>
    <row r="13" spans="1:8" ht="24" thickBot="1" x14ac:dyDescent="0.4">
      <c r="A13" s="10"/>
      <c r="B13" s="10"/>
      <c r="C13" s="10"/>
      <c r="D13" s="10"/>
      <c r="E13" s="10"/>
      <c r="F13" s="66" t="s">
        <v>55</v>
      </c>
      <c r="G13" s="67"/>
      <c r="H13" s="68"/>
    </row>
    <row r="14" spans="1:8" ht="23.25" x14ac:dyDescent="0.35">
      <c r="A14" s="10"/>
      <c r="B14" s="27" t="s">
        <v>0</v>
      </c>
      <c r="C14" s="27" t="s">
        <v>1</v>
      </c>
      <c r="D14" s="27" t="s">
        <v>2</v>
      </c>
      <c r="E14" s="55" t="s">
        <v>3</v>
      </c>
      <c r="F14" s="57" t="s">
        <v>52</v>
      </c>
      <c r="G14" s="58" t="s">
        <v>53</v>
      </c>
      <c r="H14" s="56" t="s">
        <v>54</v>
      </c>
    </row>
    <row r="15" spans="1:8" ht="24" thickBot="1" x14ac:dyDescent="0.4">
      <c r="A15" s="10"/>
      <c r="B15" s="26" t="s">
        <v>4</v>
      </c>
      <c r="C15" s="28">
        <f>+D5</f>
        <v>3732.3</v>
      </c>
      <c r="D15" s="120">
        <f>+E15/C15</f>
        <v>37.34000482276344</v>
      </c>
      <c r="E15" s="31">
        <f>+E5</f>
        <v>139364.1</v>
      </c>
      <c r="F15" s="50" t="s">
        <v>47</v>
      </c>
      <c r="G15" s="54">
        <v>179</v>
      </c>
      <c r="H15" s="59">
        <f>+G15/6</f>
        <v>29.833333333333332</v>
      </c>
    </row>
    <row r="16" spans="1:8" ht="23.25" x14ac:dyDescent="0.35">
      <c r="A16" s="128" t="s">
        <v>21</v>
      </c>
      <c r="B16" s="63" t="s">
        <v>9</v>
      </c>
      <c r="C16" s="30">
        <v>250</v>
      </c>
      <c r="D16" s="29">
        <v>37</v>
      </c>
      <c r="E16" s="31">
        <f>+C16*D16</f>
        <v>9250</v>
      </c>
      <c r="F16" s="50" t="s">
        <v>48</v>
      </c>
      <c r="G16" s="54">
        <v>171</v>
      </c>
      <c r="H16" s="59">
        <f t="shared" ref="H16:H19" si="1">+G16/6</f>
        <v>28.5</v>
      </c>
    </row>
    <row r="17" spans="1:8" ht="23.25" x14ac:dyDescent="0.35">
      <c r="A17" s="129"/>
      <c r="B17" s="63" t="s">
        <v>10</v>
      </c>
      <c r="C17" s="30">
        <v>0</v>
      </c>
      <c r="D17" s="29">
        <v>37</v>
      </c>
      <c r="E17" s="31">
        <f t="shared" ref="E17:E25" si="2">+C17*D17</f>
        <v>0</v>
      </c>
      <c r="F17" s="50" t="s">
        <v>49</v>
      </c>
      <c r="G17" s="54">
        <v>161</v>
      </c>
      <c r="H17" s="59">
        <f t="shared" si="1"/>
        <v>26.833333333333332</v>
      </c>
    </row>
    <row r="18" spans="1:8" ht="23.25" x14ac:dyDescent="0.35">
      <c r="A18" s="129"/>
      <c r="B18" s="63" t="s">
        <v>29</v>
      </c>
      <c r="C18" s="30">
        <v>0</v>
      </c>
      <c r="D18" s="29">
        <v>68</v>
      </c>
      <c r="E18" s="31">
        <f t="shared" si="2"/>
        <v>0</v>
      </c>
      <c r="F18" s="50" t="s">
        <v>50</v>
      </c>
      <c r="G18" s="54">
        <v>152</v>
      </c>
      <c r="H18" s="59">
        <f t="shared" si="1"/>
        <v>25.333333333333332</v>
      </c>
    </row>
    <row r="19" spans="1:8" ht="24" thickBot="1" x14ac:dyDescent="0.4">
      <c r="A19" s="129"/>
      <c r="B19" s="63" t="s">
        <v>30</v>
      </c>
      <c r="C19" s="30">
        <v>0</v>
      </c>
      <c r="D19" s="29">
        <v>68</v>
      </c>
      <c r="E19" s="31">
        <f t="shared" si="2"/>
        <v>0</v>
      </c>
      <c r="F19" s="52" t="s">
        <v>51</v>
      </c>
      <c r="G19" s="60">
        <v>141</v>
      </c>
      <c r="H19" s="61">
        <f t="shared" si="1"/>
        <v>23.5</v>
      </c>
    </row>
    <row r="20" spans="1:8" ht="24" thickBot="1" x14ac:dyDescent="0.4">
      <c r="A20" s="129"/>
      <c r="B20" s="63" t="s">
        <v>82</v>
      </c>
      <c r="C20" s="119">
        <v>0</v>
      </c>
      <c r="D20" s="29">
        <v>102</v>
      </c>
      <c r="E20" s="29">
        <f t="shared" si="2"/>
        <v>0</v>
      </c>
      <c r="F20" s="10"/>
      <c r="G20" s="10"/>
    </row>
    <row r="21" spans="1:8" ht="24" thickBot="1" x14ac:dyDescent="0.4">
      <c r="A21" s="129"/>
      <c r="B21" s="63" t="s">
        <v>83</v>
      </c>
      <c r="C21" s="119">
        <v>0</v>
      </c>
      <c r="D21" s="29">
        <v>102</v>
      </c>
      <c r="E21" s="31">
        <f t="shared" si="2"/>
        <v>0</v>
      </c>
      <c r="F21" s="66" t="s">
        <v>58</v>
      </c>
      <c r="G21" s="69"/>
    </row>
    <row r="22" spans="1:8" ht="23.25" x14ac:dyDescent="0.35">
      <c r="A22" s="129"/>
      <c r="B22" s="63" t="s">
        <v>34</v>
      </c>
      <c r="C22" s="30">
        <v>0</v>
      </c>
      <c r="D22" s="29">
        <v>-31</v>
      </c>
      <c r="E22" s="31">
        <f t="shared" si="2"/>
        <v>0</v>
      </c>
      <c r="F22" s="22" t="s">
        <v>40</v>
      </c>
      <c r="G22" s="71">
        <v>350</v>
      </c>
    </row>
    <row r="23" spans="1:8" ht="23.25" x14ac:dyDescent="0.35">
      <c r="A23" s="129"/>
      <c r="B23" s="64" t="s">
        <v>38</v>
      </c>
      <c r="C23" s="30">
        <v>240</v>
      </c>
      <c r="D23" s="29">
        <v>63</v>
      </c>
      <c r="E23" s="31">
        <f t="shared" si="2"/>
        <v>15120</v>
      </c>
      <c r="F23" s="33" t="s">
        <v>39</v>
      </c>
      <c r="G23" s="72">
        <v>240</v>
      </c>
    </row>
    <row r="24" spans="1:8" ht="23.25" x14ac:dyDescent="0.35">
      <c r="A24" s="129"/>
      <c r="B24" s="64" t="s">
        <v>11</v>
      </c>
      <c r="C24" s="30">
        <v>0</v>
      </c>
      <c r="D24" s="29">
        <v>96</v>
      </c>
      <c r="E24" s="31">
        <f t="shared" si="2"/>
        <v>0</v>
      </c>
      <c r="F24" s="33" t="s">
        <v>41</v>
      </c>
      <c r="G24" s="72">
        <v>200</v>
      </c>
    </row>
    <row r="25" spans="1:8" ht="23.25" x14ac:dyDescent="0.35">
      <c r="A25" s="129"/>
      <c r="B25" s="64" t="s">
        <v>12</v>
      </c>
      <c r="C25" s="30">
        <v>110</v>
      </c>
      <c r="D25" s="29">
        <v>124</v>
      </c>
      <c r="E25" s="31">
        <f t="shared" si="2"/>
        <v>13640</v>
      </c>
      <c r="F25" s="33" t="s">
        <v>42</v>
      </c>
      <c r="G25" s="72">
        <v>160</v>
      </c>
    </row>
    <row r="26" spans="1:8" ht="24" thickBot="1" x14ac:dyDescent="0.4">
      <c r="A26" s="130"/>
      <c r="B26" s="64" t="s">
        <v>35</v>
      </c>
      <c r="C26" s="30">
        <v>0</v>
      </c>
      <c r="D26" s="29">
        <v>126</v>
      </c>
      <c r="E26" s="31">
        <f t="shared" ref="E26" si="3">+C26*D26</f>
        <v>0</v>
      </c>
      <c r="F26" s="25" t="s">
        <v>43</v>
      </c>
      <c r="G26" s="73">
        <v>160</v>
      </c>
    </row>
    <row r="27" spans="1:8" ht="24" thickBot="1" x14ac:dyDescent="0.4">
      <c r="A27" s="10"/>
      <c r="B27" s="34" t="s">
        <v>13</v>
      </c>
      <c r="C27" s="35">
        <f>+SUM(C15:C26)</f>
        <v>4332.3</v>
      </c>
      <c r="D27" s="121">
        <f>+E27/C27</f>
        <v>40.942247766775154</v>
      </c>
      <c r="E27" s="36">
        <f>+SUM(E15:E26)</f>
        <v>177374.1</v>
      </c>
      <c r="F27" s="10"/>
      <c r="G27" s="10"/>
    </row>
    <row r="28" spans="1:8" ht="23.25" x14ac:dyDescent="0.35">
      <c r="A28" s="131" t="s">
        <v>56</v>
      </c>
      <c r="B28" s="62" t="s">
        <v>31</v>
      </c>
      <c r="C28" s="32">
        <f>+E8</f>
        <v>540</v>
      </c>
      <c r="D28" s="38">
        <v>44</v>
      </c>
      <c r="E28" s="39">
        <f t="shared" ref="E28:E31" si="4">+C28*D28</f>
        <v>23760</v>
      </c>
      <c r="F28" s="10"/>
      <c r="G28" s="10"/>
    </row>
    <row r="29" spans="1:8" ht="24" thickBot="1" x14ac:dyDescent="0.4">
      <c r="A29" s="132"/>
      <c r="B29" s="40" t="s">
        <v>32</v>
      </c>
      <c r="C29" s="41">
        <f>+E9</f>
        <v>240</v>
      </c>
      <c r="D29" s="42">
        <v>47</v>
      </c>
      <c r="E29" s="82">
        <f t="shared" si="4"/>
        <v>11280</v>
      </c>
      <c r="F29" s="137" t="s">
        <v>60</v>
      </c>
      <c r="G29" s="137" t="s">
        <v>61</v>
      </c>
    </row>
    <row r="30" spans="1:8" ht="27.95" customHeight="1" thickBot="1" x14ac:dyDescent="0.5">
      <c r="A30" s="10"/>
      <c r="B30" s="43" t="s">
        <v>14</v>
      </c>
      <c r="C30" s="44">
        <f>+C29+C28+C27</f>
        <v>5112.3</v>
      </c>
      <c r="D30" s="122">
        <f>+E30/C30</f>
        <v>41.549615632885391</v>
      </c>
      <c r="E30" s="83">
        <f>+E29+E28+E27</f>
        <v>212414.1</v>
      </c>
      <c r="F30" s="84">
        <f>IF(C30&lt;(C5+0.01),C5-C30,0)</f>
        <v>387.69999999999982</v>
      </c>
      <c r="G30" s="85">
        <f>IF(C30&gt;C5,+C30-C5,0)</f>
        <v>0</v>
      </c>
    </row>
    <row r="31" spans="1:8" ht="24" customHeight="1" thickBot="1" x14ac:dyDescent="0.4">
      <c r="A31" s="10"/>
      <c r="B31" s="40" t="s">
        <v>19</v>
      </c>
      <c r="C31" s="10">
        <f>-F12</f>
        <v>-675.36</v>
      </c>
      <c r="D31" s="45">
        <v>45</v>
      </c>
      <c r="E31" s="39">
        <f t="shared" si="4"/>
        <v>-30391.200000000001</v>
      </c>
      <c r="F31" s="10"/>
      <c r="G31" s="10"/>
    </row>
    <row r="32" spans="1:8" ht="24" customHeight="1" thickBot="1" x14ac:dyDescent="0.45">
      <c r="A32" s="10"/>
      <c r="B32" s="46" t="s">
        <v>20</v>
      </c>
      <c r="C32" s="81">
        <f>+C30+C31</f>
        <v>4436.9400000000005</v>
      </c>
      <c r="D32" s="123">
        <f>+E32/C32</f>
        <v>41.024422236947082</v>
      </c>
      <c r="E32" s="113">
        <f>+E30+E31</f>
        <v>182022.9</v>
      </c>
      <c r="F32" s="116">
        <f>+C5</f>
        <v>5500</v>
      </c>
      <c r="G32" s="49" t="s">
        <v>79</v>
      </c>
    </row>
    <row r="33" spans="1:7" ht="24" thickBot="1" x14ac:dyDescent="0.4">
      <c r="A33" s="10"/>
      <c r="B33" s="10"/>
      <c r="C33" s="10"/>
      <c r="D33" s="10"/>
      <c r="E33" s="10"/>
      <c r="F33" s="117">
        <f>+F32-100</f>
        <v>5400</v>
      </c>
      <c r="G33" s="51" t="s">
        <v>78</v>
      </c>
    </row>
    <row r="34" spans="1:7" ht="23.25" x14ac:dyDescent="0.35">
      <c r="A34" s="10"/>
      <c r="B34" s="47" t="s">
        <v>24</v>
      </c>
      <c r="C34" s="48" t="s">
        <v>1</v>
      </c>
      <c r="D34" s="48" t="s">
        <v>2</v>
      </c>
      <c r="E34" s="114" t="s">
        <v>3</v>
      </c>
      <c r="F34" s="117">
        <v>4900</v>
      </c>
      <c r="G34" s="51" t="s">
        <v>80</v>
      </c>
    </row>
    <row r="35" spans="1:7" ht="24" thickBot="1" x14ac:dyDescent="0.4">
      <c r="A35" s="10"/>
      <c r="B35" s="50" t="s">
        <v>36</v>
      </c>
      <c r="C35" s="70">
        <v>0</v>
      </c>
      <c r="D35" s="70">
        <v>0</v>
      </c>
      <c r="E35" s="115">
        <f>+C35*D35</f>
        <v>0</v>
      </c>
      <c r="F35" s="118">
        <f>+F5-(E8+E9)</f>
        <v>987.69999999999982</v>
      </c>
      <c r="G35" s="79" t="s">
        <v>81</v>
      </c>
    </row>
    <row r="36" spans="1:7" ht="24" thickBot="1" x14ac:dyDescent="0.4">
      <c r="A36" s="10"/>
      <c r="B36" s="52" t="s">
        <v>37</v>
      </c>
      <c r="C36" s="78">
        <v>0</v>
      </c>
      <c r="D36" s="78">
        <v>0</v>
      </c>
      <c r="E36" s="51">
        <f>+C36*D36*(-1)</f>
        <v>0</v>
      </c>
      <c r="F36" s="10"/>
      <c r="G36" s="10"/>
    </row>
    <row r="37" spans="1:7" ht="23.25" x14ac:dyDescent="0.35">
      <c r="A37" s="10"/>
      <c r="B37" s="10"/>
      <c r="C37" s="10"/>
      <c r="D37" s="10"/>
      <c r="E37" s="10"/>
      <c r="F37" s="10"/>
      <c r="G37" s="10"/>
    </row>
    <row r="38" spans="1:7" ht="23.25" x14ac:dyDescent="0.35">
      <c r="A38" s="10"/>
      <c r="B38" s="37" t="s">
        <v>25</v>
      </c>
      <c r="C38" s="53">
        <f>+C30+C35-C36</f>
        <v>5112.3</v>
      </c>
      <c r="D38" s="80">
        <f>+E38/C38</f>
        <v>41.549615632885391</v>
      </c>
      <c r="E38" s="53">
        <f>+E30+E35-E36</f>
        <v>212414.1</v>
      </c>
      <c r="F38" s="10"/>
      <c r="G38" s="10"/>
    </row>
    <row r="40" spans="1:7" ht="15.75" thickBot="1" x14ac:dyDescent="0.3"/>
    <row r="41" spans="1:7" ht="18.95" customHeight="1" x14ac:dyDescent="0.35">
      <c r="A41" s="134" t="s">
        <v>91</v>
      </c>
      <c r="B41" s="135"/>
    </row>
    <row r="42" spans="1:7" x14ac:dyDescent="0.25">
      <c r="A42" s="124">
        <v>1</v>
      </c>
      <c r="B42" s="125" t="s">
        <v>86</v>
      </c>
    </row>
    <row r="43" spans="1:7" x14ac:dyDescent="0.25">
      <c r="A43" s="124">
        <v>2</v>
      </c>
      <c r="B43" s="125" t="s">
        <v>84</v>
      </c>
    </row>
    <row r="44" spans="1:7" x14ac:dyDescent="0.25">
      <c r="A44" s="124">
        <v>3</v>
      </c>
      <c r="B44" s="125" t="s">
        <v>87</v>
      </c>
    </row>
    <row r="45" spans="1:7" x14ac:dyDescent="0.25">
      <c r="A45" s="124">
        <v>4</v>
      </c>
      <c r="B45" s="125" t="s">
        <v>85</v>
      </c>
    </row>
    <row r="46" spans="1:7" x14ac:dyDescent="0.25">
      <c r="A46" s="124">
        <v>5</v>
      </c>
      <c r="B46" s="125" t="s">
        <v>88</v>
      </c>
    </row>
    <row r="47" spans="1:7" x14ac:dyDescent="0.25">
      <c r="A47" s="124">
        <v>6</v>
      </c>
      <c r="B47" s="125" t="s">
        <v>89</v>
      </c>
    </row>
    <row r="48" spans="1:7" ht="15.75" thickBot="1" x14ac:dyDescent="0.3">
      <c r="A48" s="126">
        <v>7</v>
      </c>
      <c r="B48" s="127" t="s">
        <v>90</v>
      </c>
    </row>
  </sheetData>
  <mergeCells count="4">
    <mergeCell ref="A16:A26"/>
    <mergeCell ref="A28:A29"/>
    <mergeCell ref="F8:F9"/>
    <mergeCell ref="A41:B41"/>
  </mergeCells>
  <pageMargins left="0.7" right="0.7" top="0.75" bottom="0.75" header="0.3" footer="0.3"/>
  <pageSetup orientation="portrait" horizontalDpi="4294967293" verticalDpi="4294967293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D109-2A7D-4603-A437-43FCCF0D7377}">
  <dimension ref="A1:F15"/>
  <sheetViews>
    <sheetView topLeftCell="A58" workbookViewId="0">
      <selection activeCell="A2" sqref="A2"/>
    </sheetView>
  </sheetViews>
  <sheetFormatPr defaultColWidth="8.85546875" defaultRowHeight="15" x14ac:dyDescent="0.25"/>
  <sheetData>
    <row r="1" spans="1:6" x14ac:dyDescent="0.25">
      <c r="A1" s="136"/>
      <c r="B1" s="136"/>
      <c r="C1" s="136"/>
      <c r="D1" s="136"/>
      <c r="E1" s="136"/>
      <c r="F1" s="136"/>
    </row>
    <row r="2" spans="1:6" x14ac:dyDescent="0.25">
      <c r="A2" s="8"/>
      <c r="B2" s="5"/>
      <c r="C2" s="5"/>
      <c r="D2" s="5"/>
      <c r="E2" s="4"/>
      <c r="F2" s="5"/>
    </row>
    <row r="3" spans="1:6" x14ac:dyDescent="0.25">
      <c r="A3" s="6"/>
      <c r="B3" s="7"/>
      <c r="C3" s="7"/>
      <c r="D3" s="7"/>
      <c r="E3" s="7"/>
      <c r="F3" s="7"/>
    </row>
    <row r="4" spans="1:6" x14ac:dyDescent="0.25">
      <c r="A4" s="1"/>
      <c r="B4" s="2"/>
      <c r="C4" s="2"/>
      <c r="D4" s="3"/>
      <c r="E4" s="1"/>
      <c r="F4" s="2"/>
    </row>
    <row r="5" spans="1:6" x14ac:dyDescent="0.25">
      <c r="A5" s="1"/>
      <c r="B5" s="2"/>
      <c r="C5" s="2"/>
      <c r="D5" s="3"/>
      <c r="E5" s="1"/>
      <c r="F5" s="2"/>
    </row>
    <row r="6" spans="1:6" x14ac:dyDescent="0.25">
      <c r="A6" s="1"/>
      <c r="B6" s="2"/>
      <c r="C6" s="2"/>
      <c r="D6" s="3"/>
      <c r="E6" s="1"/>
      <c r="F6" s="2"/>
    </row>
    <row r="7" spans="1:6" x14ac:dyDescent="0.25">
      <c r="A7" s="1"/>
      <c r="B7" s="2"/>
      <c r="C7" s="2"/>
      <c r="D7" s="3"/>
      <c r="E7" s="1"/>
      <c r="F7" s="2"/>
    </row>
    <row r="8" spans="1:6" x14ac:dyDescent="0.25">
      <c r="A8" s="1"/>
      <c r="B8" s="2"/>
      <c r="C8" s="2"/>
      <c r="D8" s="3"/>
      <c r="E8" s="1"/>
      <c r="F8" s="2"/>
    </row>
    <row r="9" spans="1:6" x14ac:dyDescent="0.25">
      <c r="A9" s="1"/>
      <c r="B9" s="2"/>
      <c r="C9" s="2"/>
      <c r="D9" s="3"/>
      <c r="E9" s="1"/>
      <c r="F9" s="2"/>
    </row>
    <row r="10" spans="1:6" x14ac:dyDescent="0.25">
      <c r="A10" s="1"/>
      <c r="B10" s="2"/>
      <c r="C10" s="2"/>
      <c r="D10" s="3"/>
      <c r="E10" s="1"/>
      <c r="F10" s="2"/>
    </row>
    <row r="11" spans="1:6" x14ac:dyDescent="0.25">
      <c r="A11" s="1"/>
      <c r="B11" s="2"/>
      <c r="C11" s="2"/>
      <c r="D11" s="3"/>
      <c r="E11" s="1"/>
      <c r="F11" s="2"/>
    </row>
    <row r="12" spans="1:6" x14ac:dyDescent="0.25">
      <c r="A12" s="1"/>
      <c r="B12" s="2"/>
      <c r="C12" s="2"/>
      <c r="D12" s="3"/>
      <c r="E12" s="1"/>
      <c r="F12" s="2"/>
    </row>
    <row r="13" spans="1:6" x14ac:dyDescent="0.25">
      <c r="A13" s="1"/>
      <c r="B13" s="2"/>
      <c r="C13" s="2"/>
      <c r="D13" s="3"/>
      <c r="E13" s="1"/>
      <c r="F13" s="2"/>
    </row>
    <row r="14" spans="1:6" x14ac:dyDescent="0.25">
      <c r="A14" s="1"/>
      <c r="B14" s="2"/>
      <c r="C14" s="2"/>
      <c r="D14" s="3"/>
      <c r="E14" s="1"/>
      <c r="F14" s="2"/>
    </row>
    <row r="15" spans="1:6" x14ac:dyDescent="0.25">
      <c r="A15" s="1"/>
      <c r="B15" s="2"/>
      <c r="C15" s="2"/>
      <c r="D15" s="3"/>
      <c r="E15" s="1"/>
      <c r="F15" s="2"/>
    </row>
  </sheetData>
  <mergeCells count="1">
    <mergeCell ref="A1:F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2E21-EFFD-764A-8688-EDB7E70B9CDA}">
  <sheetPr>
    <pageSetUpPr fitToPage="1"/>
  </sheetPr>
  <dimension ref="A3:E29"/>
  <sheetViews>
    <sheetView workbookViewId="0">
      <selection activeCell="B13" sqref="B13"/>
    </sheetView>
  </sheetViews>
  <sheetFormatPr defaultColWidth="11.42578125" defaultRowHeight="15" x14ac:dyDescent="0.25"/>
  <cols>
    <col min="1" max="1" width="52.28515625" customWidth="1"/>
  </cols>
  <sheetData>
    <row r="3" spans="1:5" ht="26.25" x14ac:dyDescent="0.4">
      <c r="A3" s="86" t="s">
        <v>62</v>
      </c>
      <c r="B3" s="87">
        <v>1</v>
      </c>
      <c r="C3" s="87">
        <v>2</v>
      </c>
      <c r="D3" s="87">
        <v>3</v>
      </c>
      <c r="E3" s="87">
        <v>4</v>
      </c>
    </row>
    <row r="4" spans="1:5" ht="26.25" x14ac:dyDescent="0.4">
      <c r="A4" s="86"/>
      <c r="B4" s="88"/>
      <c r="C4" s="88"/>
      <c r="D4" s="88"/>
      <c r="E4" s="88"/>
    </row>
    <row r="5" spans="1:5" ht="26.25" x14ac:dyDescent="0.4">
      <c r="A5" s="89" t="s">
        <v>63</v>
      </c>
      <c r="B5" s="90">
        <v>195</v>
      </c>
      <c r="C5" s="90">
        <v>250</v>
      </c>
      <c r="D5" s="90">
        <v>220</v>
      </c>
      <c r="E5" s="90">
        <v>180</v>
      </c>
    </row>
    <row r="6" spans="1:5" ht="26.25" x14ac:dyDescent="0.4">
      <c r="A6" s="89" t="s">
        <v>72</v>
      </c>
      <c r="B6" s="90">
        <v>0</v>
      </c>
      <c r="C6" s="90">
        <v>67</v>
      </c>
      <c r="D6" s="90">
        <v>220</v>
      </c>
      <c r="E6" s="90">
        <v>250</v>
      </c>
    </row>
    <row r="7" spans="1:5" ht="26.25" x14ac:dyDescent="0.4">
      <c r="A7" s="89" t="s">
        <v>64</v>
      </c>
      <c r="B7" s="90">
        <v>250</v>
      </c>
      <c r="C7" s="90">
        <v>0</v>
      </c>
      <c r="D7" s="90">
        <v>186</v>
      </c>
      <c r="E7" s="90">
        <v>220</v>
      </c>
    </row>
    <row r="8" spans="1:5" ht="26.25" x14ac:dyDescent="0.4">
      <c r="A8" s="89" t="s">
        <v>65</v>
      </c>
      <c r="B8" s="90">
        <v>0</v>
      </c>
      <c r="C8" s="90">
        <v>0</v>
      </c>
      <c r="D8" s="90">
        <v>140</v>
      </c>
      <c r="E8" s="90">
        <v>180</v>
      </c>
    </row>
    <row r="9" spans="1:5" ht="26.25" x14ac:dyDescent="0.4">
      <c r="A9" s="89" t="s">
        <v>92</v>
      </c>
      <c r="B9" s="90">
        <v>0</v>
      </c>
      <c r="C9" s="90">
        <v>0</v>
      </c>
      <c r="D9" s="90">
        <v>0</v>
      </c>
      <c r="E9" s="90">
        <v>0</v>
      </c>
    </row>
    <row r="10" spans="1:5" ht="27" thickBot="1" x14ac:dyDescent="0.45">
      <c r="A10" s="95" t="s">
        <v>93</v>
      </c>
      <c r="B10" s="88">
        <v>0</v>
      </c>
      <c r="C10" s="88">
        <v>0</v>
      </c>
      <c r="D10" s="88">
        <v>0</v>
      </c>
      <c r="E10" s="88">
        <v>0</v>
      </c>
    </row>
    <row r="11" spans="1:5" ht="26.25" x14ac:dyDescent="0.4">
      <c r="A11" s="98" t="s">
        <v>66</v>
      </c>
      <c r="B11" s="99">
        <v>100</v>
      </c>
      <c r="C11" s="99">
        <v>80</v>
      </c>
      <c r="D11" s="99">
        <v>70</v>
      </c>
      <c r="E11" s="100">
        <v>50</v>
      </c>
    </row>
    <row r="12" spans="1:5" ht="27" thickBot="1" x14ac:dyDescent="0.45">
      <c r="A12" s="101" t="s">
        <v>67</v>
      </c>
      <c r="B12" s="102">
        <v>63</v>
      </c>
      <c r="C12" s="102">
        <v>30</v>
      </c>
      <c r="D12" s="102">
        <v>63</v>
      </c>
      <c r="E12" s="103">
        <v>0</v>
      </c>
    </row>
    <row r="13" spans="1:5" ht="26.25" x14ac:dyDescent="0.4">
      <c r="A13" s="96" t="s">
        <v>68</v>
      </c>
      <c r="B13" s="97">
        <v>147</v>
      </c>
      <c r="C13" s="97">
        <v>220</v>
      </c>
      <c r="D13" s="97">
        <v>100</v>
      </c>
      <c r="E13" s="97">
        <v>0</v>
      </c>
    </row>
    <row r="14" spans="1:5" ht="26.25" x14ac:dyDescent="0.4">
      <c r="A14" s="89" t="s">
        <v>69</v>
      </c>
      <c r="B14" s="90">
        <v>0</v>
      </c>
      <c r="C14" s="90">
        <v>220</v>
      </c>
      <c r="D14" s="90">
        <v>0</v>
      </c>
      <c r="E14" s="90">
        <v>240</v>
      </c>
    </row>
    <row r="15" spans="1:5" ht="26.25" x14ac:dyDescent="0.4">
      <c r="A15" s="89" t="s">
        <v>70</v>
      </c>
      <c r="B15" s="90">
        <v>100</v>
      </c>
      <c r="C15" s="90">
        <v>150</v>
      </c>
      <c r="D15" s="90">
        <v>0</v>
      </c>
      <c r="E15" s="90">
        <v>200</v>
      </c>
    </row>
    <row r="16" spans="1:5" ht="26.25" x14ac:dyDescent="0.4">
      <c r="A16" s="89" t="s">
        <v>71</v>
      </c>
      <c r="B16" s="90">
        <v>100</v>
      </c>
      <c r="C16" s="90">
        <v>100</v>
      </c>
      <c r="D16" s="90">
        <v>50</v>
      </c>
      <c r="E16" s="90">
        <v>0</v>
      </c>
    </row>
    <row r="17" spans="1:5" ht="26.25" x14ac:dyDescent="0.4">
      <c r="A17" s="89" t="s">
        <v>74</v>
      </c>
      <c r="B17" s="90">
        <v>0</v>
      </c>
      <c r="C17" s="90">
        <v>100</v>
      </c>
      <c r="D17" s="90">
        <v>50</v>
      </c>
      <c r="E17" s="90">
        <v>0</v>
      </c>
    </row>
    <row r="18" spans="1:5" ht="26.25" x14ac:dyDescent="0.4">
      <c r="A18" s="86"/>
      <c r="B18" s="86"/>
      <c r="C18" s="86"/>
      <c r="D18" s="86"/>
      <c r="E18" s="86"/>
    </row>
    <row r="19" spans="1:5" ht="26.25" x14ac:dyDescent="0.4">
      <c r="A19" s="86"/>
      <c r="B19" s="86"/>
      <c r="C19" s="86"/>
      <c r="D19" s="86"/>
      <c r="E19" s="86"/>
    </row>
    <row r="20" spans="1:5" ht="31.5" x14ac:dyDescent="0.5">
      <c r="A20" s="93" t="s">
        <v>73</v>
      </c>
      <c r="B20" s="94">
        <f>+SUM(B5:B10)+SUM(B13:B17)+((B11+B12)*6)</f>
        <v>1770</v>
      </c>
      <c r="C20" s="94">
        <f t="shared" ref="C20:E20" si="0">+SUM(C5:C10)+SUM(C13:C17)+((C11+C12)*6)</f>
        <v>1767</v>
      </c>
      <c r="D20" s="94">
        <f t="shared" si="0"/>
        <v>1764</v>
      </c>
      <c r="E20" s="94">
        <f t="shared" si="0"/>
        <v>1570</v>
      </c>
    </row>
    <row r="22" spans="1:5" ht="31.5" x14ac:dyDescent="0.5">
      <c r="A22" s="91" t="s">
        <v>75</v>
      </c>
      <c r="B22" s="92">
        <v>3.5</v>
      </c>
      <c r="C22" s="92">
        <v>4.5</v>
      </c>
      <c r="D22" s="92">
        <v>1.8</v>
      </c>
      <c r="E22" s="92">
        <v>2.6</v>
      </c>
    </row>
    <row r="24" spans="1:5" ht="15.75" thickBot="1" x14ac:dyDescent="0.3"/>
    <row r="25" spans="1:5" ht="33.75" x14ac:dyDescent="0.5">
      <c r="A25" s="106" t="s">
        <v>8</v>
      </c>
      <c r="B25" s="108">
        <v>1767</v>
      </c>
    </row>
    <row r="26" spans="1:5" ht="34.5" thickBot="1" x14ac:dyDescent="0.55000000000000004">
      <c r="A26" s="107" t="s">
        <v>76</v>
      </c>
      <c r="B26" s="109">
        <f>+B25-978</f>
        <v>789</v>
      </c>
    </row>
    <row r="27" spans="1:5" ht="34.5" thickBot="1" x14ac:dyDescent="0.55000000000000004">
      <c r="B27" s="110"/>
    </row>
    <row r="28" spans="1:5" ht="33.75" x14ac:dyDescent="0.5">
      <c r="A28" s="104" t="s">
        <v>77</v>
      </c>
      <c r="B28" s="111">
        <v>5500</v>
      </c>
    </row>
    <row r="29" spans="1:5" ht="34.5" thickBot="1" x14ac:dyDescent="0.55000000000000004">
      <c r="A29" s="105" t="s">
        <v>78</v>
      </c>
      <c r="B29" s="112">
        <v>5400</v>
      </c>
    </row>
  </sheetData>
  <pageMargins left="0.7" right="0.7" top="0.75" bottom="0.75" header="0.3" footer="0.3"/>
  <pageSetup scale="9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Tables and Graphs C310</vt:lpstr>
      <vt:lpstr>Sample Problems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G. Gaffney</dc:creator>
  <cp:lastModifiedBy>Mike G. Gaffney</cp:lastModifiedBy>
  <cp:lastPrinted>2020-09-10T20:24:41Z</cp:lastPrinted>
  <dcterms:created xsi:type="dcterms:W3CDTF">2020-04-14T20:07:30Z</dcterms:created>
  <dcterms:modified xsi:type="dcterms:W3CDTF">2020-09-18T13:03:26Z</dcterms:modified>
</cp:coreProperties>
</file>