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gaffney\Documents\141 Syllabii\"/>
    </mc:Choice>
  </mc:AlternateContent>
  <xr:revisionPtr revIDLastSave="0" documentId="8_{29C66CC5-34BB-4C1A-AB71-B4F7A6D4E8ED}" xr6:coauthVersionLast="36" xr6:coauthVersionMax="36" xr10:uidLastSave="{00000000-0000-0000-0000-000000000000}"/>
  <bookViews>
    <workbookView xWindow="0" yWindow="0" windowWidth="28365" windowHeight="17760" xr2:uid="{2E7B8E9F-424A-42ED-913A-FDB03982EE64}"/>
  </bookViews>
  <sheets>
    <sheet name="W&amp;B Calculator C150" sheetId="1" r:id="rId1"/>
    <sheet name="Tables and Graphs C150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F5" i="1"/>
  <c r="F11" i="2"/>
  <c r="F10" i="2"/>
  <c r="F9" i="2"/>
  <c r="F8" i="2"/>
  <c r="F7" i="2"/>
  <c r="F6" i="2"/>
  <c r="F5" i="2"/>
  <c r="F4" i="2"/>
  <c r="E28" i="1" l="1"/>
  <c r="E27" i="1" l="1"/>
  <c r="E11" i="1"/>
  <c r="F11" i="1" s="1"/>
  <c r="C23" i="1" s="1"/>
  <c r="E23" i="1" s="1"/>
  <c r="E8" i="1"/>
  <c r="C21" i="1" s="1"/>
  <c r="E21" i="1" s="1"/>
  <c r="E14" i="1"/>
  <c r="C14" i="1"/>
  <c r="C20" i="1" s="1"/>
  <c r="E18" i="1"/>
  <c r="E17" i="1"/>
  <c r="E16" i="1"/>
  <c r="E15" i="1"/>
  <c r="E20" i="1" l="1"/>
  <c r="C22" i="1"/>
  <c r="F22" i="1" s="1"/>
  <c r="D14" i="1"/>
  <c r="E22" i="1" l="1"/>
  <c r="E24" i="1" s="1"/>
  <c r="D20" i="1"/>
  <c r="G22" i="1"/>
  <c r="C24" i="1"/>
  <c r="C30" i="1"/>
  <c r="E30" i="1" l="1"/>
  <c r="D30" i="1" s="1"/>
  <c r="D22" i="1"/>
  <c r="D24" i="1"/>
</calcChain>
</file>

<file path=xl/sharedStrings.xml><?xml version="1.0" encoding="utf-8"?>
<sst xmlns="http://schemas.openxmlformats.org/spreadsheetml/2006/main" count="73" uniqueCount="54">
  <si>
    <t>Item</t>
  </si>
  <si>
    <t>Weight</t>
  </si>
  <si>
    <t>Arm</t>
  </si>
  <si>
    <t>Moment</t>
  </si>
  <si>
    <t>Basic Empty Weight</t>
  </si>
  <si>
    <t>Tail</t>
  </si>
  <si>
    <t>Type</t>
  </si>
  <si>
    <t>Basic EW</t>
  </si>
  <si>
    <t>Useful Load</t>
  </si>
  <si>
    <t>Pilot (Front Pass 1)</t>
  </si>
  <si>
    <t>Front Pass 2</t>
  </si>
  <si>
    <t>Zero Fuel Weight</t>
  </si>
  <si>
    <t>Loaded Aircraft</t>
  </si>
  <si>
    <t>Lenth of Flight</t>
  </si>
  <si>
    <t>Hours</t>
  </si>
  <si>
    <t>Gallons Burned</t>
  </si>
  <si>
    <t>Fuel at Departure</t>
  </si>
  <si>
    <t>Fuel Burned</t>
  </si>
  <si>
    <t>Aircraft at Landing</t>
  </si>
  <si>
    <t>Payload</t>
  </si>
  <si>
    <t>lbs/ gallon</t>
  </si>
  <si>
    <t>Gal on board</t>
  </si>
  <si>
    <t>Wt Shift Problem</t>
  </si>
  <si>
    <t>Weight Added</t>
  </si>
  <si>
    <t>Weight Removed</t>
  </si>
  <si>
    <t>New CG after change</t>
  </si>
  <si>
    <t>Fuel Gallons-useable</t>
  </si>
  <si>
    <t>Second, Fill in Yellow areas only, spreadsheet will do the rest!</t>
  </si>
  <si>
    <t>Underweight Amt</t>
  </si>
  <si>
    <t>Overweight Amt</t>
  </si>
  <si>
    <t>Gross Ramp Wt</t>
  </si>
  <si>
    <t>First, goto tab 2 and copy the line of the aircraft you intend to fly and paste it to line 5 blow</t>
  </si>
  <si>
    <t>Pounds Burned</t>
  </si>
  <si>
    <t>Weight and Balance Calculator  -  C150 Version (R1)</t>
  </si>
  <si>
    <t>N98SS</t>
  </si>
  <si>
    <t>C150</t>
  </si>
  <si>
    <t>N113SS</t>
  </si>
  <si>
    <t>N115SS</t>
  </si>
  <si>
    <t>C152</t>
  </si>
  <si>
    <t>N117SS</t>
  </si>
  <si>
    <t>N118SS</t>
  </si>
  <si>
    <t>N119SS</t>
  </si>
  <si>
    <t>N120SS</t>
  </si>
  <si>
    <t>N704LA</t>
  </si>
  <si>
    <t>SE Fleet Weight and Balance Table  C150 Version</t>
  </si>
  <si>
    <t>Full Fuel Payload</t>
  </si>
  <si>
    <t>Fuel Wt</t>
  </si>
  <si>
    <t>Max Fuel (Gallons)</t>
  </si>
  <si>
    <t>Max sta 84</t>
  </si>
  <si>
    <t>Max sta 64</t>
  </si>
  <si>
    <t>Bags (area 1) Sta 64</t>
  </si>
  <si>
    <t>GPH (avg)</t>
  </si>
  <si>
    <t>Max wt in each Bag loca (Max 120 lbs)</t>
  </si>
  <si>
    <t>Bags (area 2) Sta 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</si>
</sst>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$-409]#,##0.00;[Red]\-[$$-409]#,##0.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name val="Arial"/>
      <family val="2"/>
    </font>
    <font>
      <b/>
      <i/>
      <u/>
      <sz val="10"/>
      <name val="Arial"/>
      <family val="2"/>
    </font>
    <font>
      <b/>
      <i/>
      <sz val="16"/>
      <name val="Arial"/>
      <family val="2"/>
    </font>
    <font>
      <b/>
      <sz val="10"/>
      <color indexed="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485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9" fillId="0" borderId="0"/>
    <xf numFmtId="0" fontId="10" fillId="0" borderId="0" applyNumberFormat="0" applyFill="0" applyBorder="0" applyAlignment="0" applyProtection="0"/>
    <xf numFmtId="165" fontId="10" fillId="0" borderId="0" applyFill="0" applyBorder="0" applyAlignment="0" applyProtection="0"/>
    <xf numFmtId="0" fontId="11" fillId="0" borderId="0" applyNumberFormat="0" applyFill="0" applyBorder="0" applyProtection="0">
      <alignment horizontal="center"/>
    </xf>
    <xf numFmtId="0" fontId="11" fillId="0" borderId="0" applyNumberFormat="0" applyFill="0" applyBorder="0" applyProtection="0">
      <alignment horizontal="center" textRotation="90"/>
    </xf>
    <xf numFmtId="0" fontId="12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 applyAlignment="1">
      <alignment horizontal="center"/>
    </xf>
    <xf numFmtId="0" fontId="3" fillId="0" borderId="0" xfId="0" applyFo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6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wrapText="1"/>
    </xf>
    <xf numFmtId="0" fontId="6" fillId="0" borderId="11" xfId="0" applyFont="1" applyBorder="1"/>
    <xf numFmtId="0" fontId="3" fillId="4" borderId="19" xfId="0" applyFont="1" applyFill="1" applyBorder="1" applyAlignment="1">
      <alignment horizontal="center"/>
    </xf>
    <xf numFmtId="0" fontId="6" fillId="0" borderId="0" xfId="0" applyFont="1" applyBorder="1"/>
    <xf numFmtId="0" fontId="3" fillId="4" borderId="0" xfId="0" applyFont="1" applyFill="1" applyBorder="1" applyAlignment="1">
      <alignment horizontal="center"/>
    </xf>
    <xf numFmtId="0" fontId="6" fillId="0" borderId="17" xfId="0" applyFont="1" applyBorder="1"/>
    <xf numFmtId="0" fontId="6" fillId="3" borderId="4" xfId="0" applyFont="1" applyFill="1" applyBorder="1"/>
    <xf numFmtId="0" fontId="6" fillId="3" borderId="5" xfId="0" applyFont="1" applyFill="1" applyBorder="1"/>
    <xf numFmtId="0" fontId="6" fillId="0" borderId="18" xfId="0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2" xfId="0" applyFont="1" applyBorder="1"/>
    <xf numFmtId="0" fontId="3" fillId="0" borderId="2" xfId="0" applyFont="1" applyBorder="1" applyAlignment="1">
      <alignment horizontal="center"/>
    </xf>
    <xf numFmtId="164" fontId="3" fillId="0" borderId="15" xfId="0" applyNumberFormat="1" applyFont="1" applyBorder="1"/>
    <xf numFmtId="164" fontId="3" fillId="0" borderId="16" xfId="0" applyNumberFormat="1" applyFont="1" applyBorder="1"/>
    <xf numFmtId="0" fontId="3" fillId="0" borderId="2" xfId="0" applyFont="1" applyFill="1" applyBorder="1" applyAlignment="1">
      <alignment horizontal="center"/>
    </xf>
    <xf numFmtId="0" fontId="3" fillId="0" borderId="17" xfId="0" applyFont="1" applyBorder="1"/>
    <xf numFmtId="0" fontId="3" fillId="0" borderId="16" xfId="0" applyFont="1" applyBorder="1"/>
    <xf numFmtId="0" fontId="3" fillId="5" borderId="18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6" fillId="0" borderId="14" xfId="0" applyFont="1" applyFill="1" applyBorder="1"/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2" fontId="3" fillId="0" borderId="1" xfId="0" applyNumberFormat="1" applyFont="1" applyBorder="1" applyAlignment="1">
      <alignment horizontal="center"/>
    </xf>
    <xf numFmtId="2" fontId="3" fillId="0" borderId="12" xfId="0" applyNumberFormat="1" applyFont="1" applyBorder="1" applyAlignment="1">
      <alignment horizontal="center"/>
    </xf>
    <xf numFmtId="164" fontId="8" fillId="0" borderId="12" xfId="0" applyNumberFormat="1" applyFont="1" applyBorder="1" applyAlignment="1">
      <alignment horizontal="center"/>
    </xf>
    <xf numFmtId="2" fontId="8" fillId="0" borderId="12" xfId="0" applyNumberFormat="1" applyFont="1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6" fillId="4" borderId="9" xfId="0" applyFont="1" applyFill="1" applyBorder="1" applyAlignment="1">
      <alignment horizontal="center"/>
    </xf>
    <xf numFmtId="0" fontId="3" fillId="7" borderId="3" xfId="0" applyFont="1" applyFill="1" applyBorder="1" applyAlignment="1">
      <alignment horizontal="center"/>
    </xf>
    <xf numFmtId="0" fontId="3" fillId="7" borderId="4" xfId="0" applyFont="1" applyFill="1" applyBorder="1" applyAlignment="1">
      <alignment horizontal="center"/>
    </xf>
    <xf numFmtId="0" fontId="3" fillId="7" borderId="5" xfId="0" applyFont="1" applyFill="1" applyBorder="1" applyAlignment="1">
      <alignment horizontal="center"/>
    </xf>
    <xf numFmtId="164" fontId="3" fillId="0" borderId="11" xfId="0" applyNumberFormat="1" applyFont="1" applyBorder="1"/>
    <xf numFmtId="164" fontId="3" fillId="0" borderId="13" xfId="0" applyNumberFormat="1" applyFont="1" applyBorder="1"/>
    <xf numFmtId="0" fontId="6" fillId="0" borderId="1" xfId="0" applyFont="1" applyFill="1" applyBorder="1"/>
    <xf numFmtId="164" fontId="6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25" xfId="0" applyFont="1" applyFill="1" applyBorder="1" applyAlignment="1">
      <alignment horizontal="right"/>
    </xf>
    <xf numFmtId="0" fontId="6" fillId="0" borderId="26" xfId="0" applyFont="1" applyFill="1" applyBorder="1"/>
    <xf numFmtId="0" fontId="6" fillId="0" borderId="27" xfId="0" applyFont="1" applyFill="1" applyBorder="1"/>
    <xf numFmtId="0" fontId="8" fillId="0" borderId="0" xfId="0" applyFont="1" applyFill="1" applyBorder="1" applyAlignment="1">
      <alignment vertical="center" textRotation="90"/>
    </xf>
    <xf numFmtId="0" fontId="6" fillId="0" borderId="0" xfId="0" applyFont="1" applyFill="1"/>
    <xf numFmtId="0" fontId="0" fillId="0" borderId="0" xfId="0" applyFill="1"/>
    <xf numFmtId="0" fontId="5" fillId="8" borderId="16" xfId="0" applyFont="1" applyFill="1" applyBorder="1"/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2" fillId="2" borderId="2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4" fontId="6" fillId="0" borderId="19" xfId="0" applyNumberFormat="1" applyFont="1" applyBorder="1" applyAlignment="1">
      <alignment horizontal="center"/>
    </xf>
    <xf numFmtId="0" fontId="5" fillId="8" borderId="15" xfId="0" applyFont="1" applyFill="1" applyBorder="1"/>
    <xf numFmtId="0" fontId="4" fillId="0" borderId="30" xfId="0" applyFont="1" applyBorder="1"/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24" xfId="0" applyFont="1" applyFill="1" applyBorder="1" applyAlignment="1">
      <alignment vertical="center" textRotation="90"/>
    </xf>
    <xf numFmtId="0" fontId="6" fillId="3" borderId="4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center"/>
    </xf>
    <xf numFmtId="0" fontId="6" fillId="7" borderId="23" xfId="0" applyFont="1" applyFill="1" applyBorder="1" applyAlignment="1">
      <alignment horizontal="center"/>
    </xf>
    <xf numFmtId="0" fontId="8" fillId="8" borderId="31" xfId="0" applyFont="1" applyFill="1" applyBorder="1" applyAlignment="1">
      <alignment horizontal="center" vertical="center" textRotation="90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7">
    <cellStyle name="Excel_CondFormat_4_1_1 1" xfId="6" xr:uid="{00000000-0005-0000-0000-00002F000000}"/>
    <cellStyle name="Heading" xfId="4" xr:uid="{00000000-0005-0000-0000-000040000000}"/>
    <cellStyle name="Heading1" xfId="5" xr:uid="{00000000-0005-0000-0000-000041000000}"/>
    <cellStyle name="Normal" xfId="0" builtinId="0"/>
    <cellStyle name="Normal 2" xfId="1" xr:uid="{00000000-0005-0000-0000-000042000000}"/>
    <cellStyle name="Result" xfId="2" xr:uid="{00000000-0005-0000-0000-000043000000}"/>
    <cellStyle name="Result2" xfId="3" xr:uid="{00000000-0005-0000-0000-00004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152400</xdr:colOff>
      <xdr:row>0</xdr:row>
      <xdr:rowOff>0</xdr:rowOff>
    </xdr:from>
    <xdr:to>
      <xdr:col>14</xdr:col>
      <xdr:colOff>314325</xdr:colOff>
      <xdr:row>30</xdr:row>
      <xdr:rowOff>68031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577ADAA2-21DE-4B5D-A2A2-FED83CB2A7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95700" y="0"/>
          <a:ext cx="4886325" cy="618308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</xdr:row>
      <xdr:rowOff>95250</xdr:rowOff>
    </xdr:from>
    <xdr:to>
      <xdr:col>6</xdr:col>
      <xdr:colOff>463620</xdr:colOff>
      <xdr:row>43</xdr:row>
      <xdr:rowOff>56221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A5FE8DAB-D48F-4D92-BB7A-30003F07A9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590800"/>
          <a:ext cx="4006920" cy="6056971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31</xdr:row>
      <xdr:rowOff>0</xdr:rowOff>
    </xdr:from>
    <xdr:to>
      <xdr:col>15</xdr:col>
      <xdr:colOff>170838</xdr:colOff>
      <xdr:row>69</xdr:row>
      <xdr:rowOff>27667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CD8DC46-363C-40A6-83B9-2358654CB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133850" y="6305550"/>
          <a:ext cx="4895238" cy="72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504601-604C-4B08-AA68-48462461F885}">
  <dimension ref="A1:G31"/>
  <sheetViews>
    <sheetView tabSelected="1" workbookViewId="0">
      <selection activeCell="B19" sqref="B19"/>
    </sheetView>
  </sheetViews>
  <sheetFormatPr defaultColWidth="8.85546875" defaultRowHeight="15" x14ac:dyDescent="0.25"/>
  <cols>
    <col min="1" max="1" width="10" customWidth="1"/>
    <col min="2" max="2" width="27" customWidth="1"/>
    <col min="3" max="3" width="12.85546875" customWidth="1"/>
    <col min="4" max="4" width="19.28515625" bestFit="1" customWidth="1"/>
    <col min="5" max="5" width="19.7109375" customWidth="1"/>
    <col min="6" max="6" width="21.85546875" customWidth="1"/>
    <col min="7" max="7" width="33" customWidth="1"/>
  </cols>
  <sheetData>
    <row r="1" spans="1:7" ht="21" x14ac:dyDescent="0.35">
      <c r="A1" s="17" t="s">
        <v>33</v>
      </c>
    </row>
    <row r="2" spans="1:7" ht="19.5" customHeight="1" x14ac:dyDescent="0.25">
      <c r="A2" s="21" t="s">
        <v>31</v>
      </c>
    </row>
    <row r="3" spans="1:7" ht="15.75" x14ac:dyDescent="0.25">
      <c r="A3" s="21" t="s">
        <v>27</v>
      </c>
    </row>
    <row r="4" spans="1:7" ht="42.75" thickBot="1" x14ac:dyDescent="0.3">
      <c r="A4" s="22" t="s">
        <v>5</v>
      </c>
      <c r="B4" s="22" t="s">
        <v>6</v>
      </c>
      <c r="C4" s="22" t="s">
        <v>30</v>
      </c>
      <c r="D4" s="22" t="s">
        <v>7</v>
      </c>
      <c r="E4" s="22" t="s">
        <v>3</v>
      </c>
      <c r="F4" s="22" t="s">
        <v>8</v>
      </c>
      <c r="G4" s="22" t="s">
        <v>45</v>
      </c>
    </row>
    <row r="5" spans="1:7" x14ac:dyDescent="0.25">
      <c r="A5" s="2" t="s">
        <v>34</v>
      </c>
      <c r="B5" s="3" t="s">
        <v>35</v>
      </c>
      <c r="C5" s="3">
        <v>1600</v>
      </c>
      <c r="D5" s="4">
        <v>1104.58</v>
      </c>
      <c r="E5" s="5">
        <v>36523.760000000002</v>
      </c>
      <c r="F5" s="6">
        <f>+C5-D5</f>
        <v>495.42000000000007</v>
      </c>
      <c r="G5" s="6">
        <f>+F5-(G8*6)</f>
        <v>360.42000000000007</v>
      </c>
    </row>
    <row r="6" spans="1:7" ht="21" x14ac:dyDescent="0.35">
      <c r="A6" s="24"/>
      <c r="B6" s="25"/>
      <c r="C6" s="25"/>
      <c r="D6" s="26"/>
      <c r="E6" s="24"/>
      <c r="F6" s="25"/>
      <c r="G6" s="23"/>
    </row>
    <row r="7" spans="1:7" ht="42.75" thickBot="1" x14ac:dyDescent="0.4">
      <c r="A7" s="23"/>
      <c r="B7" s="23"/>
      <c r="C7" s="27" t="s">
        <v>21</v>
      </c>
      <c r="D7" s="27" t="s">
        <v>20</v>
      </c>
      <c r="E7" s="27" t="s">
        <v>46</v>
      </c>
      <c r="F7" s="23"/>
      <c r="G7" s="22" t="s">
        <v>47</v>
      </c>
    </row>
    <row r="8" spans="1:7" ht="21.75" thickBot="1" x14ac:dyDescent="0.4">
      <c r="A8" s="23"/>
      <c r="B8" s="28" t="s">
        <v>26</v>
      </c>
      <c r="C8" s="29">
        <v>0</v>
      </c>
      <c r="D8" s="88">
        <v>6</v>
      </c>
      <c r="E8" s="68">
        <f>+C8*D8</f>
        <v>0</v>
      </c>
      <c r="F8" s="23"/>
      <c r="G8" s="6">
        <v>22.5</v>
      </c>
    </row>
    <row r="9" spans="1:7" ht="21.75" thickBot="1" x14ac:dyDescent="0.4">
      <c r="A9" s="23"/>
      <c r="B9" s="30"/>
      <c r="C9" s="31"/>
      <c r="D9" s="30"/>
      <c r="E9" s="30"/>
      <c r="F9" s="23"/>
      <c r="G9" s="23"/>
    </row>
    <row r="10" spans="1:7" ht="21" x14ac:dyDescent="0.35">
      <c r="A10" s="23"/>
      <c r="B10" s="32"/>
      <c r="C10" s="33" t="s">
        <v>14</v>
      </c>
      <c r="D10" s="98" t="s">
        <v>51</v>
      </c>
      <c r="E10" s="34" t="s">
        <v>15</v>
      </c>
      <c r="F10" s="34" t="s">
        <v>32</v>
      </c>
      <c r="G10" s="23"/>
    </row>
    <row r="11" spans="1:7" ht="21.75" thickBot="1" x14ac:dyDescent="0.4">
      <c r="A11" s="23"/>
      <c r="B11" s="35" t="s">
        <v>13</v>
      </c>
      <c r="C11" s="38">
        <v>0</v>
      </c>
      <c r="D11" s="38">
        <v>5.2</v>
      </c>
      <c r="E11" s="69">
        <f>+C11*D11</f>
        <v>0</v>
      </c>
      <c r="F11" s="69">
        <f>+E11*6</f>
        <v>0</v>
      </c>
      <c r="G11" s="23"/>
    </row>
    <row r="12" spans="1:7" ht="21.75" thickBot="1" x14ac:dyDescent="0.4">
      <c r="A12" s="23"/>
      <c r="B12" s="23"/>
      <c r="C12" s="23"/>
      <c r="D12" s="23"/>
      <c r="E12" s="23"/>
      <c r="F12" s="23"/>
      <c r="G12" s="23"/>
    </row>
    <row r="13" spans="1:7" ht="21" x14ac:dyDescent="0.35">
      <c r="A13" s="23"/>
      <c r="B13" s="91" t="s">
        <v>0</v>
      </c>
      <c r="C13" s="92" t="s">
        <v>1</v>
      </c>
      <c r="D13" s="92" t="s">
        <v>2</v>
      </c>
      <c r="E13" s="93" t="s">
        <v>3</v>
      </c>
      <c r="F13" s="23"/>
      <c r="G13" s="23"/>
    </row>
    <row r="14" spans="1:7" ht="21" x14ac:dyDescent="0.35">
      <c r="A14" s="101" t="s">
        <v>19</v>
      </c>
      <c r="B14" s="51" t="s">
        <v>4</v>
      </c>
      <c r="C14" s="36">
        <f>+D5</f>
        <v>1104.58</v>
      </c>
      <c r="D14" s="54">
        <f>+E14/C14</f>
        <v>33.065744445852729</v>
      </c>
      <c r="E14" s="94">
        <f>+E5</f>
        <v>36523.760000000002</v>
      </c>
    </row>
    <row r="15" spans="1:7" ht="21" customHeight="1" thickBot="1" x14ac:dyDescent="0.4">
      <c r="A15" s="101"/>
      <c r="B15" s="51" t="s">
        <v>9</v>
      </c>
      <c r="C15" s="38">
        <v>0</v>
      </c>
      <c r="D15" s="37">
        <v>39</v>
      </c>
      <c r="E15" s="94">
        <f>+C15*D15</f>
        <v>0</v>
      </c>
      <c r="F15" s="77"/>
      <c r="G15" s="78"/>
    </row>
    <row r="16" spans="1:7" ht="23.25" x14ac:dyDescent="0.35">
      <c r="A16" s="101"/>
      <c r="B16" s="51" t="s">
        <v>10</v>
      </c>
      <c r="C16" s="38">
        <v>0</v>
      </c>
      <c r="D16" s="37">
        <v>39</v>
      </c>
      <c r="E16" s="94">
        <f t="shared" ref="E16:E23" si="0">+C16*D16</f>
        <v>0</v>
      </c>
      <c r="F16" s="89" t="s">
        <v>52</v>
      </c>
      <c r="G16" s="76"/>
    </row>
    <row r="17" spans="1:7" ht="23.25" x14ac:dyDescent="0.35">
      <c r="A17" s="101"/>
      <c r="B17" s="51" t="s">
        <v>50</v>
      </c>
      <c r="C17" s="38">
        <v>0</v>
      </c>
      <c r="D17" s="37">
        <v>64</v>
      </c>
      <c r="E17" s="94">
        <f>+C17*D17</f>
        <v>0</v>
      </c>
      <c r="F17" s="90" t="s">
        <v>49</v>
      </c>
      <c r="G17" s="86">
        <v>120</v>
      </c>
    </row>
    <row r="18" spans="1:7" ht="24" thickBot="1" x14ac:dyDescent="0.4">
      <c r="A18" s="101"/>
      <c r="B18" s="53" t="s">
        <v>53</v>
      </c>
      <c r="C18" s="59">
        <v>0</v>
      </c>
      <c r="D18" s="95">
        <v>84</v>
      </c>
      <c r="E18" s="96">
        <f>+C18*D18</f>
        <v>0</v>
      </c>
      <c r="F18" s="85" t="s">
        <v>48</v>
      </c>
      <c r="G18" s="86">
        <v>40</v>
      </c>
    </row>
    <row r="19" spans="1:7" ht="15.75" thickBot="1" x14ac:dyDescent="0.3">
      <c r="A19" s="97"/>
    </row>
    <row r="20" spans="1:7" ht="21.75" thickBot="1" x14ac:dyDescent="0.4">
      <c r="A20" s="73"/>
      <c r="B20" s="70" t="s">
        <v>11</v>
      </c>
      <c r="C20" s="41">
        <f>+SUM(C14:C18)</f>
        <v>1104.58</v>
      </c>
      <c r="D20" s="87">
        <f>+E20/C20</f>
        <v>33.065744445852729</v>
      </c>
      <c r="E20" s="42">
        <f>+SUM(E14:E18)</f>
        <v>36523.760000000002</v>
      </c>
      <c r="F20" s="99" t="s">
        <v>12</v>
      </c>
      <c r="G20" s="100"/>
    </row>
    <row r="21" spans="1:7" ht="21.75" thickBot="1" x14ac:dyDescent="0.4">
      <c r="A21" s="73"/>
      <c r="B21" s="71" t="s">
        <v>16</v>
      </c>
      <c r="C21" s="39">
        <f>+E8</f>
        <v>0</v>
      </c>
      <c r="D21" s="43">
        <v>48</v>
      </c>
      <c r="E21" s="40">
        <f t="shared" si="0"/>
        <v>0</v>
      </c>
      <c r="F21" s="44" t="s">
        <v>28</v>
      </c>
      <c r="G21" s="45" t="s">
        <v>29</v>
      </c>
    </row>
    <row r="22" spans="1:7" ht="23.25" customHeight="1" thickBot="1" x14ac:dyDescent="0.45">
      <c r="A22" s="73"/>
      <c r="B22" s="72" t="s">
        <v>12</v>
      </c>
      <c r="C22" s="56">
        <f>+C21+C20</f>
        <v>1104.58</v>
      </c>
      <c r="D22" s="57">
        <f>+E22/C22</f>
        <v>33.065744445852729</v>
      </c>
      <c r="E22" s="58">
        <f>+E21+E20</f>
        <v>36523.760000000002</v>
      </c>
      <c r="F22" s="46">
        <f>IF(C22&lt;(C5+0.1),C5-C22,0)</f>
        <v>495.42000000000007</v>
      </c>
      <c r="G22" s="47">
        <f>IF(C22&gt;C5,+C22-C5,0)</f>
        <v>0</v>
      </c>
    </row>
    <row r="23" spans="1:7" ht="19.5" customHeight="1" thickBot="1" x14ac:dyDescent="0.4">
      <c r="A23" s="73"/>
      <c r="B23" s="48" t="s">
        <v>17</v>
      </c>
      <c r="C23" s="23">
        <f>-F11</f>
        <v>0</v>
      </c>
      <c r="D23" s="49">
        <v>48</v>
      </c>
      <c r="E23" s="40">
        <f t="shared" si="0"/>
        <v>0</v>
      </c>
      <c r="F23" s="23"/>
      <c r="G23" s="23"/>
    </row>
    <row r="24" spans="1:7" ht="18" customHeight="1" thickBot="1" x14ac:dyDescent="0.4">
      <c r="A24" s="73"/>
      <c r="B24" s="50" t="s">
        <v>18</v>
      </c>
      <c r="C24" s="63">
        <f>+C22+C23</f>
        <v>1104.58</v>
      </c>
      <c r="D24" s="55">
        <f>+E24/C24</f>
        <v>33.065744445852729</v>
      </c>
      <c r="E24" s="64">
        <f>+E22+E23</f>
        <v>36523.760000000002</v>
      </c>
      <c r="F24" s="23"/>
      <c r="G24" s="23"/>
    </row>
    <row r="25" spans="1:7" ht="21.75" thickBot="1" x14ac:dyDescent="0.4">
      <c r="A25" s="74"/>
      <c r="B25" s="23"/>
      <c r="C25" s="23"/>
      <c r="D25" s="23"/>
      <c r="E25" s="23"/>
      <c r="F25" s="23"/>
      <c r="G25" s="23"/>
    </row>
    <row r="26" spans="1:7" ht="21" x14ac:dyDescent="0.35">
      <c r="A26" s="74"/>
      <c r="B26" s="60" t="s">
        <v>22</v>
      </c>
      <c r="C26" s="61" t="s">
        <v>1</v>
      </c>
      <c r="D26" s="61" t="s">
        <v>2</v>
      </c>
      <c r="E26" s="62" t="s">
        <v>3</v>
      </c>
      <c r="F26" s="23"/>
      <c r="G26" s="23"/>
    </row>
    <row r="27" spans="1:7" ht="21" x14ac:dyDescent="0.35">
      <c r="A27" s="74"/>
      <c r="B27" s="51" t="s">
        <v>23</v>
      </c>
      <c r="C27" s="38">
        <v>0</v>
      </c>
      <c r="D27" s="38">
        <v>0</v>
      </c>
      <c r="E27" s="52">
        <f>+C27*D27</f>
        <v>0</v>
      </c>
      <c r="F27" s="23"/>
      <c r="G27" s="23"/>
    </row>
    <row r="28" spans="1:7" ht="21.75" thickBot="1" x14ac:dyDescent="0.4">
      <c r="A28" s="74"/>
      <c r="B28" s="53" t="s">
        <v>24</v>
      </c>
      <c r="C28" s="59">
        <v>0</v>
      </c>
      <c r="D28" s="59">
        <v>0</v>
      </c>
      <c r="E28" s="52">
        <f>+C28*D28</f>
        <v>0</v>
      </c>
      <c r="F28" s="23"/>
      <c r="G28" s="23"/>
    </row>
    <row r="29" spans="1:7" ht="21" x14ac:dyDescent="0.35">
      <c r="A29" s="74"/>
      <c r="B29" s="23"/>
      <c r="C29" s="23"/>
      <c r="D29" s="23"/>
      <c r="E29" s="23"/>
      <c r="F29" s="23"/>
      <c r="G29" s="23"/>
    </row>
    <row r="30" spans="1:7" ht="21" x14ac:dyDescent="0.35">
      <c r="A30" s="74"/>
      <c r="B30" s="65" t="s">
        <v>25</v>
      </c>
      <c r="C30" s="66">
        <f>+C22+C27-C28</f>
        <v>1104.58</v>
      </c>
      <c r="D30" s="67">
        <f>+E30/C30</f>
        <v>33.065744445852729</v>
      </c>
      <c r="E30" s="66">
        <f>+E22+E27-E28</f>
        <v>36523.760000000002</v>
      </c>
      <c r="F30" s="23"/>
      <c r="G30" s="23"/>
    </row>
    <row r="31" spans="1:7" x14ac:dyDescent="0.25">
      <c r="A31" s="75"/>
    </row>
  </sheetData>
  <mergeCells count="2">
    <mergeCell ref="F20:G20"/>
    <mergeCell ref="A14:A18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28D109-2A7D-4603-A437-43FCCF0D7377}">
  <dimension ref="A1:F37"/>
  <sheetViews>
    <sheetView topLeftCell="A13" workbookViewId="0">
      <selection activeCell="H32" sqref="H32"/>
    </sheetView>
  </sheetViews>
  <sheetFormatPr defaultColWidth="8.85546875" defaultRowHeight="15" x14ac:dyDescent="0.25"/>
  <sheetData>
    <row r="1" spans="1:6" x14ac:dyDescent="0.25">
      <c r="A1" s="102" t="s">
        <v>44</v>
      </c>
      <c r="B1" s="102"/>
      <c r="C1" s="102"/>
      <c r="D1" s="102"/>
      <c r="E1" s="102"/>
      <c r="F1" s="102"/>
    </row>
    <row r="2" spans="1:6" x14ac:dyDescent="0.25">
      <c r="B2" s="1"/>
      <c r="C2" s="1"/>
      <c r="D2" s="1"/>
      <c r="F2" s="1"/>
    </row>
    <row r="3" spans="1:6" ht="45.75" thickBot="1" x14ac:dyDescent="0.3">
      <c r="A3" s="81" t="s">
        <v>5</v>
      </c>
      <c r="B3" s="82" t="s">
        <v>6</v>
      </c>
      <c r="C3" s="82" t="s">
        <v>30</v>
      </c>
      <c r="D3" s="82" t="s">
        <v>7</v>
      </c>
      <c r="E3" s="82" t="s">
        <v>3</v>
      </c>
      <c r="F3" s="83" t="s">
        <v>8</v>
      </c>
    </row>
    <row r="4" spans="1:6" x14ac:dyDescent="0.25">
      <c r="A4" s="2" t="s">
        <v>34</v>
      </c>
      <c r="B4" s="3" t="s">
        <v>35</v>
      </c>
      <c r="C4" s="3">
        <v>1600</v>
      </c>
      <c r="D4" s="4">
        <v>1104.58</v>
      </c>
      <c r="E4" s="5">
        <v>36523.760000000002</v>
      </c>
      <c r="F4" s="6">
        <f>+C4-D4</f>
        <v>495.42000000000007</v>
      </c>
    </row>
    <row r="5" spans="1:6" x14ac:dyDescent="0.25">
      <c r="A5" s="7" t="s">
        <v>36</v>
      </c>
      <c r="B5" s="8" t="s">
        <v>35</v>
      </c>
      <c r="C5" s="8">
        <v>1600</v>
      </c>
      <c r="D5" s="9">
        <v>1111.5</v>
      </c>
      <c r="E5" s="10">
        <v>36663.81</v>
      </c>
      <c r="F5" s="11">
        <f t="shared" ref="F5:F11" si="0">+C5-D5</f>
        <v>488.5</v>
      </c>
    </row>
    <row r="6" spans="1:6" x14ac:dyDescent="0.25">
      <c r="A6" s="7" t="s">
        <v>37</v>
      </c>
      <c r="B6" s="8" t="s">
        <v>38</v>
      </c>
      <c r="C6" s="8">
        <v>1675</v>
      </c>
      <c r="D6" s="9">
        <v>1195.8</v>
      </c>
      <c r="E6" s="10">
        <v>36255.800000000003</v>
      </c>
      <c r="F6" s="11">
        <f t="shared" si="0"/>
        <v>479.20000000000005</v>
      </c>
    </row>
    <row r="7" spans="1:6" x14ac:dyDescent="0.25">
      <c r="A7" s="7" t="s">
        <v>39</v>
      </c>
      <c r="B7" s="8" t="s">
        <v>35</v>
      </c>
      <c r="C7" s="8">
        <v>1600</v>
      </c>
      <c r="D7" s="9">
        <v>1121.08</v>
      </c>
      <c r="E7" s="10">
        <v>37439.199999999997</v>
      </c>
      <c r="F7" s="11">
        <f t="shared" si="0"/>
        <v>478.92000000000007</v>
      </c>
    </row>
    <row r="8" spans="1:6" x14ac:dyDescent="0.25">
      <c r="A8" s="7" t="s">
        <v>40</v>
      </c>
      <c r="B8" s="8" t="s">
        <v>35</v>
      </c>
      <c r="C8" s="8">
        <v>1600</v>
      </c>
      <c r="D8" s="9">
        <v>1122.0999999999999</v>
      </c>
      <c r="E8" s="10">
        <v>36999.85</v>
      </c>
      <c r="F8" s="11">
        <f t="shared" si="0"/>
        <v>477.90000000000009</v>
      </c>
    </row>
    <row r="9" spans="1:6" x14ac:dyDescent="0.25">
      <c r="A9" s="7" t="s">
        <v>41</v>
      </c>
      <c r="B9" s="8" t="s">
        <v>35</v>
      </c>
      <c r="C9" s="8">
        <v>1600</v>
      </c>
      <c r="D9" s="9">
        <v>1128.5</v>
      </c>
      <c r="E9" s="10">
        <v>36702.15</v>
      </c>
      <c r="F9" s="11">
        <f t="shared" si="0"/>
        <v>471.5</v>
      </c>
    </row>
    <row r="10" spans="1:6" x14ac:dyDescent="0.25">
      <c r="A10" s="7" t="s">
        <v>42</v>
      </c>
      <c r="B10" s="8" t="s">
        <v>35</v>
      </c>
      <c r="C10" s="8">
        <v>1600</v>
      </c>
      <c r="D10" s="9">
        <v>1122.98</v>
      </c>
      <c r="E10" s="10">
        <v>37314.67</v>
      </c>
      <c r="F10" s="11">
        <f t="shared" si="0"/>
        <v>477.02</v>
      </c>
    </row>
    <row r="11" spans="1:6" ht="15.75" thickBot="1" x14ac:dyDescent="0.3">
      <c r="A11" s="12" t="s">
        <v>43</v>
      </c>
      <c r="B11" s="13" t="s">
        <v>35</v>
      </c>
      <c r="C11" s="13">
        <v>1600</v>
      </c>
      <c r="D11" s="14">
        <v>1109.24</v>
      </c>
      <c r="E11" s="15">
        <v>36666.51</v>
      </c>
      <c r="F11" s="16">
        <f t="shared" si="0"/>
        <v>490.76</v>
      </c>
    </row>
    <row r="12" spans="1:6" x14ac:dyDescent="0.25">
      <c r="A12" s="18"/>
      <c r="B12" s="19"/>
      <c r="C12" s="19"/>
      <c r="D12" s="20"/>
      <c r="E12" s="18"/>
      <c r="F12" s="19"/>
    </row>
    <row r="13" spans="1:6" x14ac:dyDescent="0.25">
      <c r="A13" s="18"/>
      <c r="B13" s="19"/>
      <c r="C13" s="19"/>
      <c r="D13" s="20"/>
      <c r="E13" s="18"/>
      <c r="F13" s="19"/>
    </row>
    <row r="14" spans="1:6" x14ac:dyDescent="0.25">
      <c r="A14" s="103"/>
      <c r="B14" s="103"/>
      <c r="C14" s="103"/>
      <c r="D14" s="103"/>
      <c r="E14" s="103"/>
      <c r="F14" s="103"/>
    </row>
    <row r="15" spans="1:6" x14ac:dyDescent="0.25">
      <c r="A15" s="80"/>
      <c r="B15" s="79"/>
      <c r="C15" s="79"/>
      <c r="D15" s="79"/>
      <c r="E15" s="80"/>
      <c r="F15" s="79"/>
    </row>
    <row r="16" spans="1:6" x14ac:dyDescent="0.25">
      <c r="A16" s="84"/>
      <c r="B16" s="84"/>
      <c r="C16" s="84"/>
      <c r="D16" s="84"/>
      <c r="E16" s="84"/>
      <c r="F16" s="84"/>
    </row>
    <row r="17" spans="1:6" x14ac:dyDescent="0.25">
      <c r="A17" s="18"/>
      <c r="B17" s="19"/>
      <c r="C17" s="19"/>
      <c r="D17" s="20"/>
      <c r="E17" s="18"/>
      <c r="F17" s="19"/>
    </row>
    <row r="18" spans="1:6" x14ac:dyDescent="0.25">
      <c r="A18" s="18"/>
      <c r="B18" s="19"/>
      <c r="C18" s="19"/>
      <c r="D18" s="20"/>
      <c r="E18" s="18"/>
      <c r="F18" s="19"/>
    </row>
    <row r="19" spans="1:6" x14ac:dyDescent="0.25">
      <c r="A19" s="18"/>
      <c r="B19" s="19"/>
      <c r="C19" s="19"/>
      <c r="D19" s="20"/>
      <c r="E19" s="18"/>
      <c r="F19" s="19"/>
    </row>
    <row r="20" spans="1:6" x14ac:dyDescent="0.25">
      <c r="A20" s="18"/>
      <c r="B20" s="19"/>
      <c r="C20" s="19"/>
      <c r="D20" s="20"/>
      <c r="E20" s="18"/>
      <c r="F20" s="19"/>
    </row>
    <row r="21" spans="1:6" x14ac:dyDescent="0.25">
      <c r="A21" s="18"/>
      <c r="B21" s="19"/>
      <c r="C21" s="19"/>
      <c r="D21" s="20"/>
      <c r="E21" s="18"/>
      <c r="F21" s="19"/>
    </row>
    <row r="22" spans="1:6" x14ac:dyDescent="0.25">
      <c r="A22" s="18"/>
      <c r="B22" s="19"/>
      <c r="C22" s="19"/>
      <c r="D22" s="20"/>
      <c r="E22" s="18"/>
      <c r="F22" s="19"/>
    </row>
    <row r="23" spans="1:6" x14ac:dyDescent="0.25">
      <c r="A23" s="18"/>
      <c r="B23" s="19"/>
      <c r="C23" s="19"/>
      <c r="D23" s="20"/>
      <c r="E23" s="18"/>
      <c r="F23" s="19"/>
    </row>
    <row r="24" spans="1:6" x14ac:dyDescent="0.25">
      <c r="A24" s="18"/>
      <c r="B24" s="19"/>
      <c r="C24" s="19"/>
      <c r="D24" s="20"/>
      <c r="E24" s="18"/>
      <c r="F24" s="19"/>
    </row>
    <row r="25" spans="1:6" x14ac:dyDescent="0.25">
      <c r="A25" s="18"/>
      <c r="B25" s="19"/>
      <c r="C25" s="19"/>
      <c r="D25" s="20"/>
      <c r="E25" s="18"/>
      <c r="F25" s="19"/>
    </row>
    <row r="26" spans="1:6" x14ac:dyDescent="0.25">
      <c r="A26" s="18"/>
      <c r="B26" s="19"/>
      <c r="C26" s="19"/>
      <c r="D26" s="20"/>
      <c r="E26" s="18"/>
      <c r="F26" s="19"/>
    </row>
    <row r="27" spans="1:6" x14ac:dyDescent="0.25">
      <c r="A27" s="18"/>
      <c r="B27" s="19"/>
      <c r="C27" s="19"/>
      <c r="D27" s="20"/>
      <c r="E27" s="18"/>
      <c r="F27" s="19"/>
    </row>
    <row r="28" spans="1:6" x14ac:dyDescent="0.25">
      <c r="A28" s="18"/>
      <c r="B28" s="19"/>
      <c r="C28" s="19"/>
      <c r="D28" s="20"/>
      <c r="E28" s="18"/>
      <c r="F28" s="19"/>
    </row>
    <row r="29" spans="1:6" x14ac:dyDescent="0.25">
      <c r="A29" s="18"/>
      <c r="B29" s="19"/>
      <c r="C29" s="19"/>
      <c r="D29" s="20"/>
      <c r="E29" s="18"/>
      <c r="F29" s="19"/>
    </row>
    <row r="30" spans="1:6" x14ac:dyDescent="0.25">
      <c r="A30" s="18"/>
      <c r="B30" s="19"/>
      <c r="C30" s="19"/>
      <c r="D30" s="20"/>
      <c r="E30" s="18"/>
      <c r="F30" s="19"/>
    </row>
    <row r="31" spans="1:6" x14ac:dyDescent="0.25">
      <c r="A31" s="18"/>
      <c r="B31" s="19"/>
      <c r="C31" s="19"/>
      <c r="D31" s="20"/>
      <c r="E31" s="18"/>
      <c r="F31" s="19"/>
    </row>
    <row r="32" spans="1:6" x14ac:dyDescent="0.25">
      <c r="A32" s="18"/>
      <c r="B32" s="19"/>
      <c r="C32" s="19"/>
      <c r="D32" s="20"/>
      <c r="E32" s="18"/>
      <c r="F32" s="19"/>
    </row>
    <row r="33" spans="1:6" x14ac:dyDescent="0.25">
      <c r="A33" s="18"/>
      <c r="B33" s="19"/>
      <c r="C33" s="19"/>
      <c r="D33" s="20"/>
      <c r="E33" s="18"/>
      <c r="F33" s="19"/>
    </row>
    <row r="34" spans="1:6" x14ac:dyDescent="0.25">
      <c r="A34" s="18"/>
      <c r="B34" s="19"/>
      <c r="C34" s="19"/>
      <c r="D34" s="20"/>
      <c r="E34" s="18"/>
      <c r="F34" s="19"/>
    </row>
    <row r="35" spans="1:6" x14ac:dyDescent="0.25">
      <c r="A35" s="18"/>
      <c r="B35" s="19"/>
      <c r="C35" s="19"/>
      <c r="D35" s="20"/>
      <c r="E35" s="18"/>
      <c r="F35" s="19"/>
    </row>
    <row r="36" spans="1:6" x14ac:dyDescent="0.25">
      <c r="A36" s="18"/>
      <c r="B36" s="19"/>
      <c r="C36" s="19"/>
      <c r="D36" s="20"/>
      <c r="E36" s="18"/>
      <c r="F36" s="19"/>
    </row>
    <row r="37" spans="1:6" x14ac:dyDescent="0.25">
      <c r="A37" s="18"/>
      <c r="B37" s="19"/>
      <c r="C37" s="19"/>
      <c r="D37" s="20"/>
      <c r="E37" s="18"/>
      <c r="F37" s="19"/>
    </row>
  </sheetData>
  <mergeCells count="2">
    <mergeCell ref="A1:F1"/>
    <mergeCell ref="A14:F14"/>
  </mergeCells>
  <pageMargins left="0.7" right="0.7" top="0.75" bottom="0.75" header="0.3" footer="0.3"/>
  <pageSetup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W&amp;B Calculator C150</vt:lpstr>
      <vt:lpstr>Tables and Graphs C150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G. Gaffney</dc:creator>
  <cp:lastModifiedBy>Mike G. Gaffney</cp:lastModifiedBy>
  <dcterms:created xsi:type="dcterms:W3CDTF">2020-04-14T20:07:30Z</dcterms:created>
  <dcterms:modified xsi:type="dcterms:W3CDTF">2020-10-05T19:50:19Z</dcterms:modified>
</cp:coreProperties>
</file>