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affney\Desktop\"/>
    </mc:Choice>
  </mc:AlternateContent>
  <xr:revisionPtr revIDLastSave="0" documentId="13_ncr:1_{9FEA7D75-7E9D-4A19-9DE7-3264697F8782}" xr6:coauthVersionLast="36" xr6:coauthVersionMax="45" xr10:uidLastSave="{00000000-0000-0000-0000-000000000000}"/>
  <bookViews>
    <workbookView xWindow="0" yWindow="0" windowWidth="28365" windowHeight="17760" xr2:uid="{2E7B8E9F-424A-42ED-913A-FDB03982EE64}"/>
  </bookViews>
  <sheets>
    <sheet name="Calculator C172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" l="1"/>
  <c r="E29" i="1"/>
  <c r="F5" i="1"/>
  <c r="F12" i="2" l="1"/>
  <c r="F11" i="2"/>
  <c r="F10" i="2"/>
  <c r="F9" i="2"/>
  <c r="F8" i="2"/>
  <c r="F7" i="2"/>
  <c r="F6" i="2"/>
  <c r="F5" i="2"/>
  <c r="F4" i="2"/>
  <c r="E28" i="1" l="1"/>
  <c r="E11" i="1"/>
  <c r="F11" i="1" s="1"/>
  <c r="C24" i="1" s="1"/>
  <c r="E24" i="1" s="1"/>
  <c r="E8" i="1"/>
  <c r="C22" i="1" s="1"/>
  <c r="E22" i="1" s="1"/>
  <c r="E14" i="1"/>
  <c r="C14" i="1"/>
  <c r="C21" i="1" s="1"/>
  <c r="E20" i="1"/>
  <c r="E19" i="1"/>
  <c r="E18" i="1"/>
  <c r="E17" i="1"/>
  <c r="E16" i="1"/>
  <c r="E15" i="1"/>
  <c r="E21" i="1" l="1"/>
  <c r="E23" i="1" s="1"/>
  <c r="C23" i="1"/>
  <c r="F23" i="1" s="1"/>
  <c r="D14" i="1"/>
  <c r="G23" i="1" l="1"/>
  <c r="E25" i="1"/>
  <c r="E31" i="1"/>
  <c r="C25" i="1"/>
  <c r="C31" i="1"/>
  <c r="D23" i="1"/>
  <c r="D31" i="1" l="1"/>
  <c r="D25" i="1"/>
</calcChain>
</file>

<file path=xl/sharedStrings.xml><?xml version="1.0" encoding="utf-8"?>
<sst xmlns="http://schemas.openxmlformats.org/spreadsheetml/2006/main" count="75" uniqueCount="54">
  <si>
    <t>Item</t>
  </si>
  <si>
    <t>Weight</t>
  </si>
  <si>
    <t>Arm</t>
  </si>
  <si>
    <t>Moment</t>
  </si>
  <si>
    <t>Basic Empty Weight</t>
  </si>
  <si>
    <t>Tail</t>
  </si>
  <si>
    <t>Type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</si>
  <si>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</si>
  <si>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</si>
  <si>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</si>
  <si>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</si>
  <si>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</si>
  <si>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</si>
  <si>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</si>
  <si>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</si>
  <si>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</si>
  <si>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</si>
  <si>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N6235T</t>
  </si>
  <si>
    <t>N857SP</t>
  </si>
  <si>
    <t>C172S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</si>
  <si>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</si>
  <si>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</si>
  <si>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</si>
  <si>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</si>
  <si>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</si>
  <si>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</si>
  <si>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</si>
  <si>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Lenth of Flight</t>
  </si>
  <si>
    <t>Hours</t>
  </si>
  <si>
    <t>GPH</t>
  </si>
  <si>
    <t>Gallons Burned</t>
  </si>
  <si>
    <t>Fuel at Departure</t>
  </si>
  <si>
    <t>Fuel Burned</t>
  </si>
  <si>
    <t>Aircraft at Landing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</si>
  <si>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</si>
  <si>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</si>
  <si>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</si>
  <si>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</si>
  <si>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</si>
  <si>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</si>
  <si>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</si>
  <si>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</si>
  <si>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SE Fleet Weight and Balance Table  C172 Version</t>
  </si>
  <si>
    <t>Fuel Gallons-useable</t>
  </si>
  <si>
    <t>Second, Fill in Yellow areas only, spreadsheet will do the rest!</t>
  </si>
  <si>
    <t>Underweight Amt</t>
  </si>
  <si>
    <t>Overweight Amt</t>
  </si>
  <si>
    <t>Max weight in each Bag location</t>
  </si>
  <si>
    <t>Max sta 95</t>
  </si>
  <si>
    <t>Max Sta 123</t>
  </si>
  <si>
    <t>Gross Ramp Wt</t>
  </si>
  <si>
    <t>First, goto tab 2 and copy the line of the aircraft you intend to fly and paste it to line 5 blow</t>
  </si>
  <si>
    <t>Pounds Burned</t>
  </si>
  <si>
    <t>Weight and Balance Calculator  -  C172 Version (R3)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</si>
</sst>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.00;[Red]\-[$$-409]#,##0.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color indexed="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165" fontId="10" fillId="0" borderId="0" applyFill="0" applyBorder="0" applyAlignment="0" applyProtection="0"/>
    <xf numFmtId="0" fontId="11" fillId="0" borderId="0" applyNumberFormat="0" applyFill="0" applyBorder="0" applyProtection="0">
      <alignment horizontal="center"/>
    </xf>
    <xf numFmtId="0" fontId="11" fillId="0" borderId="0" applyNumberFormat="0" applyFill="0" applyBorder="0" applyProtection="0">
      <alignment horizontal="center" textRotation="90"/>
    </xf>
    <xf numFmtId="0" fontId="12" fillId="0" borderId="0" applyNumberForma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/>
    </xf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13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6" fillId="0" borderId="11" xfId="0" applyFont="1" applyBorder="1"/>
    <xf numFmtId="0" fontId="3" fillId="4" borderId="19" xfId="0" applyFont="1" applyFill="1" applyBorder="1" applyAlignment="1">
      <alignment horizontal="center"/>
    </xf>
    <xf numFmtId="0" fontId="6" fillId="0" borderId="0" xfId="0" applyFont="1" applyBorder="1"/>
    <xf numFmtId="0" fontId="3" fillId="4" borderId="0" xfId="0" applyFont="1" applyFill="1" applyBorder="1" applyAlignment="1">
      <alignment horizontal="center"/>
    </xf>
    <xf numFmtId="0" fontId="6" fillId="0" borderId="17" xfId="0" applyFont="1" applyBorder="1"/>
    <xf numFmtId="0" fontId="6" fillId="3" borderId="4" xfId="0" applyFont="1" applyFill="1" applyBorder="1"/>
    <xf numFmtId="0" fontId="6" fillId="3" borderId="5" xfId="0" applyFont="1" applyFill="1" applyBorder="1"/>
    <xf numFmtId="0" fontId="6" fillId="0" borderId="18" xfId="0" applyFont="1" applyBorder="1"/>
    <xf numFmtId="0" fontId="6" fillId="0" borderId="1" xfId="0" applyFont="1" applyBorder="1"/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/>
    <xf numFmtId="164" fontId="3" fillId="0" borderId="16" xfId="0" applyNumberFormat="1" applyFont="1" applyBorder="1"/>
    <xf numFmtId="0" fontId="3" fillId="0" borderId="2" xfId="0" applyFont="1" applyFill="1" applyBorder="1" applyAlignment="1">
      <alignment horizontal="center"/>
    </xf>
    <xf numFmtId="0" fontId="3" fillId="0" borderId="17" xfId="0" applyFont="1" applyBorder="1"/>
    <xf numFmtId="0" fontId="3" fillId="0" borderId="16" xfId="0" applyFont="1" applyBorder="1"/>
    <xf numFmtId="0" fontId="3" fillId="5" borderId="18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0" borderId="14" xfId="0" applyFont="1" applyFill="1" applyBorder="1"/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2" fontId="3" fillId="0" borderId="1" xfId="0" applyNumberFormat="1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164" fontId="3" fillId="0" borderId="11" xfId="0" applyNumberFormat="1" applyFont="1" applyBorder="1"/>
    <xf numFmtId="164" fontId="3" fillId="0" borderId="13" xfId="0" applyNumberFormat="1" applyFont="1" applyBorder="1"/>
    <xf numFmtId="0" fontId="6" fillId="0" borderId="1" xfId="0" applyFont="1" applyFill="1" applyBorder="1"/>
    <xf numFmtId="164" fontId="6" fillId="0" borderId="1" xfId="0" applyNumberFormat="1" applyFont="1" applyBorder="1"/>
    <xf numFmtId="2" fontId="3" fillId="0" borderId="1" xfId="0" applyNumberFormat="1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6" xfId="0" applyFont="1" applyFill="1" applyBorder="1" applyAlignment="1">
      <alignment horizontal="right"/>
    </xf>
    <xf numFmtId="0" fontId="6" fillId="0" borderId="27" xfId="0" applyFont="1" applyFill="1" applyBorder="1"/>
    <xf numFmtId="0" fontId="6" fillId="0" borderId="28" xfId="0" applyFont="1" applyFill="1" applyBorder="1"/>
    <xf numFmtId="0" fontId="8" fillId="0" borderId="0" xfId="0" applyFont="1" applyFill="1" applyBorder="1" applyAlignment="1">
      <alignment vertical="center" textRotation="90"/>
    </xf>
    <xf numFmtId="0" fontId="6" fillId="0" borderId="0" xfId="0" applyFont="1" applyFill="1"/>
    <xf numFmtId="0" fontId="0" fillId="0" borderId="0" xfId="0" applyFill="1"/>
    <xf numFmtId="0" fontId="5" fillId="8" borderId="17" xfId="0" applyFont="1" applyFill="1" applyBorder="1"/>
    <xf numFmtId="0" fontId="5" fillId="8" borderId="16" xfId="0" applyFont="1" applyFill="1" applyBorder="1"/>
    <xf numFmtId="0" fontId="3" fillId="0" borderId="30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2" borderId="3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 applyAlignment="1">
      <alignment horizontal="center"/>
    </xf>
    <xf numFmtId="0" fontId="8" fillId="8" borderId="24" xfId="0" applyFont="1" applyFill="1" applyBorder="1" applyAlignment="1">
      <alignment horizontal="center" vertical="center" textRotation="90"/>
    </xf>
    <xf numFmtId="0" fontId="8" fillId="8" borderId="25" xfId="0" applyFont="1" applyFill="1" applyBorder="1" applyAlignment="1">
      <alignment horizontal="center" vertical="center" textRotation="90"/>
    </xf>
    <xf numFmtId="0" fontId="8" fillId="8" borderId="29" xfId="0" applyFont="1" applyFill="1" applyBorder="1" applyAlignment="1">
      <alignment horizontal="center" vertical="center" textRotation="90"/>
    </xf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</cellXfs>
  <cellStyles count="7">
    <cellStyle name="Excel_CondFormat_4_1_1 1" xfId="6" xr:uid="{00000000-0005-0000-0000-00002F000000}"/>
    <cellStyle name="Heading" xfId="4" xr:uid="{00000000-0005-0000-0000-000040000000}"/>
    <cellStyle name="Heading1" xfId="5" xr:uid="{00000000-0005-0000-0000-000041000000}"/>
    <cellStyle name="Normal" xfId="0" builtinId="0"/>
    <cellStyle name="Normal 2" xfId="1" xr:uid="{00000000-0005-0000-0000-000042000000}"/>
    <cellStyle name="Result" xfId="2" xr:uid="{00000000-0005-0000-0000-000043000000}"/>
    <cellStyle name="Result2" xfId="3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13</xdr:row>
      <xdr:rowOff>104775</xdr:rowOff>
    </xdr:from>
    <xdr:to>
      <xdr:col>6</xdr:col>
      <xdr:colOff>366093</xdr:colOff>
      <xdr:row>42</xdr:row>
      <xdr:rowOff>168626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057525"/>
          <a:ext cx="3899868" cy="5588351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39</xdr:row>
      <xdr:rowOff>56203</xdr:rowOff>
    </xdr:from>
    <xdr:to>
      <xdr:col>16</xdr:col>
      <xdr:colOff>370757</xdr:colOff>
      <xdr:row>81</xdr:row>
      <xdr:rowOff>36155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7961953"/>
          <a:ext cx="5552357" cy="79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295275</xdr:colOff>
      <xdr:row>0</xdr:row>
      <xdr:rowOff>0</xdr:rowOff>
    </xdr:from>
    <xdr:to>
      <xdr:col>25</xdr:col>
      <xdr:colOff>408875</xdr:colOff>
      <xdr:row>32</xdr:row>
      <xdr:rowOff>56155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49"/>
        <a:stretch/>
      </xdr:blipFill>
      <xdr:spPr>
        <a:xfrm>
          <a:off x="9744075" y="0"/>
          <a:ext cx="5428550" cy="662840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0</xdr:row>
      <xdr:rowOff>0</xdr:rowOff>
    </xdr:from>
    <xdr:to>
      <xdr:col>16</xdr:col>
      <xdr:colOff>246933</xdr:colOff>
      <xdr:row>38</xdr:row>
      <xdr:rowOff>141893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52900" y="0"/>
          <a:ext cx="5542833" cy="7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G32"/>
  <sheetViews>
    <sheetView tabSelected="1" workbookViewId="0">
      <selection activeCell="A2" sqref="A2"/>
    </sheetView>
  </sheetViews>
  <sheetFormatPr defaultColWidth="8.85546875" defaultRowHeight="15" x14ac:dyDescent="0.25"/>
  <cols>
    <col min="1" max="1" width="10" customWidth="1"/>
    <col min="2" max="2" width="23.7109375" customWidth="1"/>
    <col min="3" max="3" width="12.85546875" customWidth="1"/>
    <col min="4" max="4" width="19.28515625" bestFit="1" customWidth="1"/>
    <col min="5" max="5" width="18.85546875" customWidth="1"/>
    <col min="6" max="6" width="21.85546875" customWidth="1"/>
    <col min="7" max="7" width="25.140625" customWidth="1"/>
  </cols>
  <sheetData>
    <row r="1" spans="1:7" ht="21" x14ac:dyDescent="0.35">
      <c r="A1" s="22" t="s">
        <v>53</v>
      </c>
    </row>
    <row r="2" spans="1:7" ht="19.5" customHeight="1" x14ac:dyDescent="0.25">
      <c r="A2" s="26" t="s">
        <v>51</v>
      </c>
    </row>
    <row r="3" spans="1:7" ht="15.75" x14ac:dyDescent="0.25">
      <c r="A3" s="26" t="s">
        <v>44</v>
      </c>
    </row>
    <row r="4" spans="1:7" ht="42.75" thickBot="1" x14ac:dyDescent="0.4">
      <c r="A4" s="27" t="s">
        <v>5</v>
      </c>
      <c r="B4" s="27" t="s">
        <v>6</v>
      </c>
      <c r="C4" s="27" t="s">
        <v>50</v>
      </c>
      <c r="D4" s="27" t="s">
        <v>7</v>
      </c>
      <c r="E4" s="27" t="s">
        <v>3</v>
      </c>
      <c r="F4" s="27" t="s">
        <v>8</v>
      </c>
      <c r="G4" s="28"/>
    </row>
    <row r="5" spans="1:7" ht="21" x14ac:dyDescent="0.35">
      <c r="A5" s="7" t="s">
        <v>16</v>
      </c>
      <c r="B5" s="8" t="s">
        <v>10</v>
      </c>
      <c r="C5" s="3">
        <v>2457</v>
      </c>
      <c r="D5" s="9">
        <v>1669.6</v>
      </c>
      <c r="E5" s="10">
        <v>65327.7</v>
      </c>
      <c r="F5" s="11">
        <f t="shared" ref="F5" si="0">+C5-D5</f>
        <v>787.40000000000009</v>
      </c>
      <c r="G5" s="28"/>
    </row>
    <row r="6" spans="1:7" ht="21" x14ac:dyDescent="0.35">
      <c r="A6" s="29"/>
      <c r="B6" s="30"/>
      <c r="C6" s="30"/>
      <c r="D6" s="31"/>
      <c r="E6" s="29"/>
      <c r="F6" s="30"/>
      <c r="G6" s="28"/>
    </row>
    <row r="7" spans="1:7" ht="42.75" thickBot="1" x14ac:dyDescent="0.4">
      <c r="A7" s="28"/>
      <c r="B7" s="28"/>
      <c r="C7" s="32" t="s">
        <v>37</v>
      </c>
      <c r="D7" s="32" t="s">
        <v>36</v>
      </c>
      <c r="E7" s="32" t="s">
        <v>34</v>
      </c>
      <c r="F7" s="28"/>
      <c r="G7" s="28"/>
    </row>
    <row r="8" spans="1:7" ht="21.75" thickBot="1" x14ac:dyDescent="0.4">
      <c r="A8" s="28"/>
      <c r="B8" s="33" t="s">
        <v>43</v>
      </c>
      <c r="C8" s="34">
        <v>0</v>
      </c>
      <c r="D8" s="76">
        <v>6</v>
      </c>
      <c r="E8" s="77">
        <f>+C8*D8</f>
        <v>0</v>
      </c>
      <c r="F8" s="28"/>
      <c r="G8" s="28"/>
    </row>
    <row r="9" spans="1:7" ht="21.75" thickBot="1" x14ac:dyDescent="0.4">
      <c r="A9" s="28"/>
      <c r="B9" s="35"/>
      <c r="C9" s="36"/>
      <c r="D9" s="35"/>
      <c r="E9" s="35"/>
      <c r="F9" s="28"/>
      <c r="G9" s="28"/>
    </row>
    <row r="10" spans="1:7" ht="21" x14ac:dyDescent="0.35">
      <c r="A10" s="28"/>
      <c r="B10" s="37"/>
      <c r="C10" s="38" t="s">
        <v>28</v>
      </c>
      <c r="D10" s="38" t="s">
        <v>29</v>
      </c>
      <c r="E10" s="39" t="s">
        <v>30</v>
      </c>
      <c r="F10" s="39" t="s">
        <v>52</v>
      </c>
      <c r="G10" s="28"/>
    </row>
    <row r="11" spans="1:7" ht="21.75" thickBot="1" x14ac:dyDescent="0.4">
      <c r="A11" s="28"/>
      <c r="B11" s="40" t="s">
        <v>27</v>
      </c>
      <c r="C11" s="45">
        <v>0</v>
      </c>
      <c r="D11" s="45">
        <v>8.6</v>
      </c>
      <c r="E11" s="78">
        <f>+C11*D11</f>
        <v>0</v>
      </c>
      <c r="F11" s="78">
        <f>+E11*6</f>
        <v>0</v>
      </c>
      <c r="G11" s="28"/>
    </row>
    <row r="12" spans="1:7" ht="21" x14ac:dyDescent="0.35">
      <c r="A12" s="28"/>
      <c r="B12" s="28"/>
      <c r="C12" s="28"/>
      <c r="D12" s="28"/>
      <c r="E12" s="28"/>
      <c r="F12" s="28"/>
      <c r="G12" s="28"/>
    </row>
    <row r="13" spans="1:7" ht="21" x14ac:dyDescent="0.35">
      <c r="A13" s="28"/>
      <c r="B13" s="42" t="s">
        <v>0</v>
      </c>
      <c r="C13" s="42" t="s">
        <v>1</v>
      </c>
      <c r="D13" s="42" t="s">
        <v>2</v>
      </c>
      <c r="E13" s="42" t="s">
        <v>3</v>
      </c>
      <c r="F13" s="28"/>
      <c r="G13" s="28"/>
    </row>
    <row r="14" spans="1:7" ht="21.75" thickBot="1" x14ac:dyDescent="0.4">
      <c r="A14" s="28"/>
      <c r="B14" s="41" t="s">
        <v>4</v>
      </c>
      <c r="C14" s="43">
        <f>+D5</f>
        <v>1669.6</v>
      </c>
      <c r="D14" s="62">
        <f>+E14/C14</f>
        <v>39.127755150934355</v>
      </c>
      <c r="E14" s="44">
        <f>+E5</f>
        <v>65327.7</v>
      </c>
    </row>
    <row r="15" spans="1:7" ht="21" customHeight="1" x14ac:dyDescent="0.35">
      <c r="A15" s="100" t="s">
        <v>35</v>
      </c>
      <c r="B15" s="41" t="s">
        <v>21</v>
      </c>
      <c r="C15" s="45">
        <v>0</v>
      </c>
      <c r="D15" s="44">
        <v>37</v>
      </c>
      <c r="E15" s="87">
        <f>+C15*D15</f>
        <v>0</v>
      </c>
      <c r="F15" s="88"/>
      <c r="G15" s="89"/>
    </row>
    <row r="16" spans="1:7" ht="24" thickBot="1" x14ac:dyDescent="0.4">
      <c r="A16" s="101"/>
      <c r="B16" s="41" t="s">
        <v>22</v>
      </c>
      <c r="C16" s="45">
        <v>0</v>
      </c>
      <c r="D16" s="44">
        <v>37</v>
      </c>
      <c r="E16" s="87">
        <f t="shared" ref="E16:E24" si="1">+C16*D16</f>
        <v>0</v>
      </c>
      <c r="F16" s="88"/>
      <c r="G16" s="89"/>
    </row>
    <row r="17" spans="1:7" ht="23.25" x14ac:dyDescent="0.35">
      <c r="A17" s="101"/>
      <c r="B17" s="41" t="s">
        <v>20</v>
      </c>
      <c r="C17" s="45">
        <v>0</v>
      </c>
      <c r="D17" s="44">
        <v>73</v>
      </c>
      <c r="E17" s="87">
        <f t="shared" si="1"/>
        <v>0</v>
      </c>
      <c r="F17" s="85" t="s">
        <v>47</v>
      </c>
      <c r="G17" s="86"/>
    </row>
    <row r="18" spans="1:7" ht="23.25" x14ac:dyDescent="0.35">
      <c r="A18" s="101"/>
      <c r="B18" s="41" t="s">
        <v>20</v>
      </c>
      <c r="C18" s="45">
        <v>0</v>
      </c>
      <c r="D18" s="44">
        <v>73</v>
      </c>
      <c r="E18" s="87">
        <f t="shared" si="1"/>
        <v>0</v>
      </c>
      <c r="F18" s="96" t="s">
        <v>48</v>
      </c>
      <c r="G18" s="97">
        <v>120</v>
      </c>
    </row>
    <row r="19" spans="1:7" ht="24" thickBot="1" x14ac:dyDescent="0.4">
      <c r="A19" s="101"/>
      <c r="B19" s="41" t="s">
        <v>23</v>
      </c>
      <c r="C19" s="45">
        <v>0</v>
      </c>
      <c r="D19" s="44">
        <v>95</v>
      </c>
      <c r="E19" s="87">
        <f t="shared" si="1"/>
        <v>0</v>
      </c>
      <c r="F19" s="98" t="s">
        <v>49</v>
      </c>
      <c r="G19" s="99">
        <v>50</v>
      </c>
    </row>
    <row r="20" spans="1:7" ht="21.75" thickBot="1" x14ac:dyDescent="0.4">
      <c r="A20" s="102"/>
      <c r="B20" s="46" t="s">
        <v>24</v>
      </c>
      <c r="C20" s="47">
        <v>0</v>
      </c>
      <c r="D20" s="48">
        <v>123</v>
      </c>
      <c r="E20" s="48">
        <f t="shared" si="1"/>
        <v>0</v>
      </c>
      <c r="F20" s="28"/>
      <c r="G20" s="28"/>
    </row>
    <row r="21" spans="1:7" ht="21.75" thickBot="1" x14ac:dyDescent="0.4">
      <c r="A21" s="82"/>
      <c r="B21" s="79" t="s">
        <v>25</v>
      </c>
      <c r="C21" s="49">
        <f>+SUM(C14:C20)</f>
        <v>1669.6</v>
      </c>
      <c r="D21" s="107">
        <f>+E21/C21</f>
        <v>39.127755150934355</v>
      </c>
      <c r="E21" s="50">
        <f>+SUM(E14:E20)</f>
        <v>65327.7</v>
      </c>
      <c r="F21" s="103" t="s">
        <v>26</v>
      </c>
      <c r="G21" s="104"/>
    </row>
    <row r="22" spans="1:7" ht="21.75" thickBot="1" x14ac:dyDescent="0.4">
      <c r="A22" s="82"/>
      <c r="B22" s="80" t="s">
        <v>31</v>
      </c>
      <c r="C22" s="46">
        <f>+E8</f>
        <v>0</v>
      </c>
      <c r="D22" s="51">
        <v>48</v>
      </c>
      <c r="E22" s="48">
        <f t="shared" si="1"/>
        <v>0</v>
      </c>
      <c r="F22" s="52" t="s">
        <v>45</v>
      </c>
      <c r="G22" s="53" t="s">
        <v>46</v>
      </c>
    </row>
    <row r="23" spans="1:7" ht="23.25" customHeight="1" thickBot="1" x14ac:dyDescent="0.45">
      <c r="A23" s="82"/>
      <c r="B23" s="81" t="s">
        <v>26</v>
      </c>
      <c r="C23" s="64">
        <f>+C22+C21</f>
        <v>1669.6</v>
      </c>
      <c r="D23" s="65">
        <f>+E23/C23</f>
        <v>39.127755150934355</v>
      </c>
      <c r="E23" s="66">
        <f>+E22+E21</f>
        <v>65327.7</v>
      </c>
      <c r="F23" s="54">
        <f>IF(C23&lt;(C5+0.1),C5-C23,0)</f>
        <v>787.40000000000009</v>
      </c>
      <c r="G23" s="55">
        <f>IF(C23&gt;C5,+C23-C5,0)</f>
        <v>0</v>
      </c>
    </row>
    <row r="24" spans="1:7" ht="19.5" customHeight="1" thickBot="1" x14ac:dyDescent="0.4">
      <c r="A24" s="82"/>
      <c r="B24" s="56" t="s">
        <v>32</v>
      </c>
      <c r="C24" s="28">
        <f>-F11</f>
        <v>0</v>
      </c>
      <c r="D24" s="57">
        <v>48</v>
      </c>
      <c r="E24" s="48">
        <f t="shared" si="1"/>
        <v>0</v>
      </c>
      <c r="F24" s="28"/>
      <c r="G24" s="28"/>
    </row>
    <row r="25" spans="1:7" ht="18" customHeight="1" thickBot="1" x14ac:dyDescent="0.4">
      <c r="A25" s="82"/>
      <c r="B25" s="58" t="s">
        <v>33</v>
      </c>
      <c r="C25" s="71">
        <f>+C23+C24</f>
        <v>1669.6</v>
      </c>
      <c r="D25" s="63">
        <f>+E25/C25</f>
        <v>39.127755150934355</v>
      </c>
      <c r="E25" s="72">
        <f>+E23+E24</f>
        <v>65327.7</v>
      </c>
      <c r="F25" s="28"/>
      <c r="G25" s="28"/>
    </row>
    <row r="26" spans="1:7" ht="21.75" thickBot="1" x14ac:dyDescent="0.4">
      <c r="A26" s="83"/>
      <c r="B26" s="28"/>
      <c r="C26" s="28"/>
      <c r="D26" s="28"/>
      <c r="E26" s="28"/>
      <c r="F26" s="28"/>
      <c r="G26" s="28"/>
    </row>
    <row r="27" spans="1:7" ht="21" x14ac:dyDescent="0.35">
      <c r="A27" s="83"/>
      <c r="B27" s="68" t="s">
        <v>38</v>
      </c>
      <c r="C27" s="69" t="s">
        <v>1</v>
      </c>
      <c r="D27" s="69" t="s">
        <v>2</v>
      </c>
      <c r="E27" s="70" t="s">
        <v>3</v>
      </c>
      <c r="F27" s="28"/>
      <c r="G27" s="28"/>
    </row>
    <row r="28" spans="1:7" ht="21" x14ac:dyDescent="0.35">
      <c r="A28" s="83"/>
      <c r="B28" s="59" t="s">
        <v>39</v>
      </c>
      <c r="C28" s="45">
        <v>0</v>
      </c>
      <c r="D28" s="45">
        <v>0</v>
      </c>
      <c r="E28" s="60">
        <f>+C28*D28</f>
        <v>0</v>
      </c>
      <c r="F28" s="28"/>
      <c r="G28" s="28"/>
    </row>
    <row r="29" spans="1:7" ht="21.75" thickBot="1" x14ac:dyDescent="0.4">
      <c r="A29" s="83"/>
      <c r="B29" s="61" t="s">
        <v>40</v>
      </c>
      <c r="C29" s="67">
        <v>0</v>
      </c>
      <c r="D29" s="67">
        <v>0</v>
      </c>
      <c r="E29" s="60">
        <f>+C29*D29</f>
        <v>0</v>
      </c>
      <c r="F29" s="28"/>
      <c r="G29" s="28"/>
    </row>
    <row r="30" spans="1:7" ht="21" x14ac:dyDescent="0.35">
      <c r="A30" s="83"/>
      <c r="B30" s="28"/>
      <c r="C30" s="28"/>
      <c r="D30" s="28"/>
      <c r="E30" s="28"/>
      <c r="F30" s="28"/>
      <c r="G30" s="28"/>
    </row>
    <row r="31" spans="1:7" ht="21" x14ac:dyDescent="0.35">
      <c r="A31" s="83"/>
      <c r="B31" s="73" t="s">
        <v>41</v>
      </c>
      <c r="C31" s="74">
        <f>+C23+C28-C29</f>
        <v>1669.6</v>
      </c>
      <c r="D31" s="75">
        <f>+E31/C31</f>
        <v>39.127755150934355</v>
      </c>
      <c r="E31" s="74">
        <f>+E23+E28-E29</f>
        <v>65327.7</v>
      </c>
      <c r="F31" s="28"/>
      <c r="G31" s="28"/>
    </row>
    <row r="32" spans="1:7" x14ac:dyDescent="0.25">
      <c r="A32" s="84"/>
    </row>
  </sheetData>
  <mergeCells count="2">
    <mergeCell ref="A15:A20"/>
    <mergeCell ref="F21:G21"/>
  </mergeCells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F38"/>
  <sheetViews>
    <sheetView topLeftCell="A16" workbookViewId="0">
      <selection activeCell="A10" sqref="A10:F10"/>
    </sheetView>
  </sheetViews>
  <sheetFormatPr defaultColWidth="8.85546875" defaultRowHeight="15" x14ac:dyDescent="0.25"/>
  <sheetData>
    <row r="1" spans="1:6" x14ac:dyDescent="0.25">
      <c r="A1" s="105" t="s">
        <v>42</v>
      </c>
      <c r="B1" s="105"/>
      <c r="C1" s="105"/>
      <c r="D1" s="105"/>
      <c r="E1" s="105"/>
      <c r="F1" s="105"/>
    </row>
    <row r="2" spans="1:6" x14ac:dyDescent="0.25">
      <c r="B2" s="1"/>
      <c r="C2" s="1"/>
      <c r="D2" s="1"/>
      <c r="F2" s="1"/>
    </row>
    <row r="3" spans="1:6" ht="45.75" thickBot="1" x14ac:dyDescent="0.3">
      <c r="A3" s="92" t="s">
        <v>5</v>
      </c>
      <c r="B3" s="93" t="s">
        <v>6</v>
      </c>
      <c r="C3" s="93" t="s">
        <v>50</v>
      </c>
      <c r="D3" s="93" t="s">
        <v>7</v>
      </c>
      <c r="E3" s="93" t="s">
        <v>3</v>
      </c>
      <c r="F3" s="94" t="s">
        <v>8</v>
      </c>
    </row>
    <row r="4" spans="1:6" ht="15.75" thickBot="1" x14ac:dyDescent="0.3">
      <c r="A4" s="2" t="s">
        <v>9</v>
      </c>
      <c r="B4" s="3" t="s">
        <v>10</v>
      </c>
      <c r="C4" s="3">
        <v>2457</v>
      </c>
      <c r="D4" s="4">
        <v>1662.85</v>
      </c>
      <c r="E4" s="5">
        <v>65862.75</v>
      </c>
      <c r="F4" s="6">
        <f t="shared" ref="F4:F12" si="0">+C4-D4</f>
        <v>794.15000000000009</v>
      </c>
    </row>
    <row r="5" spans="1:6" ht="15.75" thickBot="1" x14ac:dyDescent="0.3">
      <c r="A5" s="7" t="s">
        <v>11</v>
      </c>
      <c r="B5" s="8" t="s">
        <v>10</v>
      </c>
      <c r="C5" s="3">
        <v>2457</v>
      </c>
      <c r="D5" s="9">
        <v>1632.5</v>
      </c>
      <c r="E5" s="10">
        <v>62674</v>
      </c>
      <c r="F5" s="11">
        <f t="shared" si="0"/>
        <v>824.5</v>
      </c>
    </row>
    <row r="6" spans="1:6" ht="15.75" thickBot="1" x14ac:dyDescent="0.3">
      <c r="A6" s="7" t="s">
        <v>12</v>
      </c>
      <c r="B6" s="8" t="s">
        <v>10</v>
      </c>
      <c r="C6" s="3">
        <v>2457</v>
      </c>
      <c r="D6" s="9">
        <v>1661.53</v>
      </c>
      <c r="E6" s="10">
        <v>66005.279999999999</v>
      </c>
      <c r="F6" s="11">
        <f t="shared" si="0"/>
        <v>795.47</v>
      </c>
    </row>
    <row r="7" spans="1:6" ht="15.75" thickBot="1" x14ac:dyDescent="0.3">
      <c r="A7" s="7" t="s">
        <v>13</v>
      </c>
      <c r="B7" s="8" t="s">
        <v>10</v>
      </c>
      <c r="C7" s="3">
        <v>2457</v>
      </c>
      <c r="D7" s="9">
        <v>1662.3</v>
      </c>
      <c r="E7" s="10">
        <v>68329.539999999994</v>
      </c>
      <c r="F7" s="11">
        <f t="shared" si="0"/>
        <v>794.7</v>
      </c>
    </row>
    <row r="8" spans="1:6" ht="15.75" thickBot="1" x14ac:dyDescent="0.3">
      <c r="A8" s="7" t="s">
        <v>14</v>
      </c>
      <c r="B8" s="8" t="s">
        <v>10</v>
      </c>
      <c r="C8" s="3">
        <v>2457</v>
      </c>
      <c r="D8" s="9">
        <v>1655</v>
      </c>
      <c r="E8" s="10">
        <v>64698.5</v>
      </c>
      <c r="F8" s="11">
        <f t="shared" si="0"/>
        <v>802</v>
      </c>
    </row>
    <row r="9" spans="1:6" ht="15.75" thickBot="1" x14ac:dyDescent="0.3">
      <c r="A9" s="7" t="s">
        <v>15</v>
      </c>
      <c r="B9" s="8" t="s">
        <v>10</v>
      </c>
      <c r="C9" s="3">
        <v>2457</v>
      </c>
      <c r="D9" s="9">
        <v>1664.3</v>
      </c>
      <c r="E9" s="10">
        <v>65910.94</v>
      </c>
      <c r="F9" s="11">
        <f t="shared" si="0"/>
        <v>792.7</v>
      </c>
    </row>
    <row r="10" spans="1:6" ht="15.75" thickBot="1" x14ac:dyDescent="0.3">
      <c r="A10" s="7" t="s">
        <v>16</v>
      </c>
      <c r="B10" s="8" t="s">
        <v>10</v>
      </c>
      <c r="C10" s="3">
        <v>2457</v>
      </c>
      <c r="D10" s="9">
        <v>1669.6</v>
      </c>
      <c r="E10" s="10">
        <v>65327.7</v>
      </c>
      <c r="F10" s="11">
        <f t="shared" si="0"/>
        <v>787.40000000000009</v>
      </c>
    </row>
    <row r="11" spans="1:6" ht="15.75" thickBot="1" x14ac:dyDescent="0.3">
      <c r="A11" s="12" t="s">
        <v>17</v>
      </c>
      <c r="B11" s="13" t="s">
        <v>10</v>
      </c>
      <c r="C11" s="3">
        <v>2457</v>
      </c>
      <c r="D11" s="14">
        <v>1705.3</v>
      </c>
      <c r="E11" s="15">
        <v>68871.8</v>
      </c>
      <c r="F11" s="16">
        <f t="shared" si="0"/>
        <v>751.7</v>
      </c>
    </row>
    <row r="12" spans="1:6" ht="15.75" thickBot="1" x14ac:dyDescent="0.3">
      <c r="A12" s="17" t="s">
        <v>18</v>
      </c>
      <c r="B12" s="18" t="s">
        <v>19</v>
      </c>
      <c r="C12" s="18">
        <v>2558</v>
      </c>
      <c r="D12" s="19">
        <v>1671</v>
      </c>
      <c r="E12" s="20">
        <v>69919.7</v>
      </c>
      <c r="F12" s="21">
        <f t="shared" si="0"/>
        <v>887</v>
      </c>
    </row>
    <row r="13" spans="1:6" x14ac:dyDescent="0.25">
      <c r="A13" s="23"/>
      <c r="B13" s="24"/>
      <c r="C13" s="24"/>
      <c r="D13" s="25"/>
      <c r="E13" s="23"/>
      <c r="F13" s="24"/>
    </row>
    <row r="14" spans="1:6" x14ac:dyDescent="0.25">
      <c r="A14" s="23"/>
      <c r="B14" s="24"/>
      <c r="C14" s="24"/>
      <c r="D14" s="25"/>
      <c r="E14" s="23"/>
      <c r="F14" s="24"/>
    </row>
    <row r="15" spans="1:6" x14ac:dyDescent="0.25">
      <c r="A15" s="106"/>
      <c r="B15" s="106"/>
      <c r="C15" s="106"/>
      <c r="D15" s="106"/>
      <c r="E15" s="106"/>
      <c r="F15" s="106"/>
    </row>
    <row r="16" spans="1:6" x14ac:dyDescent="0.25">
      <c r="A16" s="91"/>
      <c r="B16" s="90"/>
      <c r="C16" s="90"/>
      <c r="D16" s="90"/>
      <c r="E16" s="91"/>
      <c r="F16" s="90"/>
    </row>
    <row r="17" spans="1:6" x14ac:dyDescent="0.25">
      <c r="A17" s="95"/>
      <c r="B17" s="95"/>
      <c r="C17" s="95"/>
      <c r="D17" s="95"/>
      <c r="E17" s="95"/>
      <c r="F17" s="95"/>
    </row>
    <row r="18" spans="1:6" x14ac:dyDescent="0.25">
      <c r="A18" s="23"/>
      <c r="B18" s="24"/>
      <c r="C18" s="24"/>
      <c r="D18" s="25"/>
      <c r="E18" s="23"/>
      <c r="F18" s="24"/>
    </row>
    <row r="19" spans="1:6" x14ac:dyDescent="0.25">
      <c r="A19" s="23"/>
      <c r="B19" s="24"/>
      <c r="C19" s="24"/>
      <c r="D19" s="25"/>
      <c r="E19" s="23"/>
      <c r="F19" s="24"/>
    </row>
    <row r="20" spans="1:6" x14ac:dyDescent="0.25">
      <c r="A20" s="23"/>
      <c r="B20" s="24"/>
      <c r="C20" s="24"/>
      <c r="D20" s="25"/>
      <c r="E20" s="23"/>
      <c r="F20" s="24"/>
    </row>
    <row r="21" spans="1:6" x14ac:dyDescent="0.25">
      <c r="A21" s="23"/>
      <c r="B21" s="24"/>
      <c r="C21" s="24"/>
      <c r="D21" s="25"/>
      <c r="E21" s="23"/>
      <c r="F21" s="24"/>
    </row>
    <row r="22" spans="1:6" x14ac:dyDescent="0.25">
      <c r="A22" s="23"/>
      <c r="B22" s="24"/>
      <c r="C22" s="24"/>
      <c r="D22" s="25"/>
      <c r="E22" s="23"/>
      <c r="F22" s="24"/>
    </row>
    <row r="23" spans="1:6" x14ac:dyDescent="0.25">
      <c r="A23" s="23"/>
      <c r="B23" s="24"/>
      <c r="C23" s="24"/>
      <c r="D23" s="25"/>
      <c r="E23" s="23"/>
      <c r="F23" s="24"/>
    </row>
    <row r="24" spans="1:6" x14ac:dyDescent="0.25">
      <c r="A24" s="23"/>
      <c r="B24" s="24"/>
      <c r="C24" s="24"/>
      <c r="D24" s="25"/>
      <c r="E24" s="23"/>
      <c r="F24" s="24"/>
    </row>
    <row r="25" spans="1:6" x14ac:dyDescent="0.25">
      <c r="A25" s="23"/>
      <c r="B25" s="24"/>
      <c r="C25" s="24"/>
      <c r="D25" s="25"/>
      <c r="E25" s="23"/>
      <c r="F25" s="24"/>
    </row>
    <row r="26" spans="1:6" x14ac:dyDescent="0.25">
      <c r="A26" s="23"/>
      <c r="B26" s="24"/>
      <c r="C26" s="24"/>
      <c r="D26" s="25"/>
      <c r="E26" s="23"/>
      <c r="F26" s="24"/>
    </row>
    <row r="27" spans="1:6" x14ac:dyDescent="0.25">
      <c r="A27" s="23"/>
      <c r="B27" s="24"/>
      <c r="C27" s="24"/>
      <c r="D27" s="25"/>
      <c r="E27" s="23"/>
      <c r="F27" s="24"/>
    </row>
    <row r="28" spans="1:6" x14ac:dyDescent="0.25">
      <c r="A28" s="23"/>
      <c r="B28" s="24"/>
      <c r="C28" s="24"/>
      <c r="D28" s="25"/>
      <c r="E28" s="23"/>
      <c r="F28" s="24"/>
    </row>
    <row r="29" spans="1:6" x14ac:dyDescent="0.25">
      <c r="A29" s="23"/>
      <c r="B29" s="24"/>
      <c r="C29" s="24"/>
      <c r="D29" s="25"/>
      <c r="E29" s="23"/>
      <c r="F29" s="24"/>
    </row>
    <row r="30" spans="1:6" x14ac:dyDescent="0.25">
      <c r="A30" s="23"/>
      <c r="B30" s="24"/>
      <c r="C30" s="24"/>
      <c r="D30" s="25"/>
      <c r="E30" s="23"/>
      <c r="F30" s="24"/>
    </row>
    <row r="31" spans="1:6" x14ac:dyDescent="0.25">
      <c r="A31" s="23"/>
      <c r="B31" s="24"/>
      <c r="C31" s="24"/>
      <c r="D31" s="25"/>
      <c r="E31" s="23"/>
      <c r="F31" s="24"/>
    </row>
    <row r="32" spans="1:6" x14ac:dyDescent="0.25">
      <c r="A32" s="23"/>
      <c r="B32" s="24"/>
      <c r="C32" s="24"/>
      <c r="D32" s="25"/>
      <c r="E32" s="23"/>
      <c r="F32" s="24"/>
    </row>
    <row r="33" spans="1:6" x14ac:dyDescent="0.25">
      <c r="A33" s="23"/>
      <c r="B33" s="24"/>
      <c r="C33" s="24"/>
      <c r="D33" s="25"/>
      <c r="E33" s="23"/>
      <c r="F33" s="24"/>
    </row>
    <row r="34" spans="1:6" x14ac:dyDescent="0.25">
      <c r="A34" s="23"/>
      <c r="B34" s="24"/>
      <c r="C34" s="24"/>
      <c r="D34" s="25"/>
      <c r="E34" s="23"/>
      <c r="F34" s="24"/>
    </row>
    <row r="35" spans="1:6" x14ac:dyDescent="0.25">
      <c r="A35" s="23"/>
      <c r="B35" s="24"/>
      <c r="C35" s="24"/>
      <c r="D35" s="25"/>
      <c r="E35" s="23"/>
      <c r="F35" s="24"/>
    </row>
    <row r="36" spans="1:6" x14ac:dyDescent="0.25">
      <c r="A36" s="23"/>
      <c r="B36" s="24"/>
      <c r="C36" s="24"/>
      <c r="D36" s="25"/>
      <c r="E36" s="23"/>
      <c r="F36" s="24"/>
    </row>
    <row r="37" spans="1:6" x14ac:dyDescent="0.25">
      <c r="A37" s="23"/>
      <c r="B37" s="24"/>
      <c r="C37" s="24"/>
      <c r="D37" s="25"/>
      <c r="E37" s="23"/>
      <c r="F37" s="24"/>
    </row>
    <row r="38" spans="1:6" x14ac:dyDescent="0.25">
      <c r="A38" s="23"/>
      <c r="B38" s="24"/>
      <c r="C38" s="24"/>
      <c r="D38" s="25"/>
      <c r="E38" s="23"/>
      <c r="F38" s="24"/>
    </row>
  </sheetData>
  <mergeCells count="2">
    <mergeCell ref="A1:F1"/>
    <mergeCell ref="A15:F15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 C172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Mike G. Gaffney</cp:lastModifiedBy>
  <dcterms:created xsi:type="dcterms:W3CDTF">2020-04-14T20:07:30Z</dcterms:created>
  <dcterms:modified xsi:type="dcterms:W3CDTF">2020-10-02T17:00:56Z</dcterms:modified>
</cp:coreProperties>
</file>