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ffney\Documents\1 141 Syllabii\"/>
    </mc:Choice>
  </mc:AlternateContent>
  <xr:revisionPtr revIDLastSave="0" documentId="13_ncr:1_{62449F35-B23F-4D89-846F-198D9F875160}" xr6:coauthVersionLast="36" xr6:coauthVersionMax="45" xr10:uidLastSave="{00000000-0000-0000-0000-000000000000}"/>
  <bookViews>
    <workbookView xWindow="0" yWindow="0" windowWidth="28365" windowHeight="17760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2" l="1"/>
  <c r="F10" i="2"/>
  <c r="F9" i="2"/>
  <c r="F8" i="2"/>
  <c r="F7" i="2"/>
  <c r="F6" i="2"/>
  <c r="F5" i="2"/>
  <c r="F4" i="2"/>
  <c r="E30" i="1" l="1"/>
  <c r="E29" i="1"/>
  <c r="F5" i="1" l="1"/>
  <c r="E11" i="1" l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C23" i="1"/>
  <c r="D14" i="1"/>
  <c r="F23" i="1" l="1"/>
  <c r="C32" i="1"/>
  <c r="E23" i="1"/>
  <c r="E32" i="1" s="1"/>
  <c r="D32" i="1" s="1"/>
  <c r="D21" i="1"/>
  <c r="G23" i="1"/>
  <c r="C25" i="1"/>
  <c r="D23" i="1"/>
  <c r="E25" i="1" l="1"/>
  <c r="D25" i="1" s="1"/>
</calcChain>
</file>

<file path=xl/sharedStrings.xml><?xml version="1.0" encoding="utf-8"?>
<sst xmlns="http://schemas.openxmlformats.org/spreadsheetml/2006/main" count="77" uniqueCount="56">
  <si>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</si>
  <si>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</si>
  <si>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</si>
  <si>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</si>
  <si>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</si>
  <si>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</si>
  <si>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</si>
  <si>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</si>
  <si>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</si>
  <si>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</si>
  <si>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</si>
  <si>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</si>
  <si>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</si>
  <si>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</si>
  <si>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</si>
  <si>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</si>
  <si>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</si>
  <si>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</si>
  <si>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</si>
  <si>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</si>
  <si>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</si>
  <si>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</si>
  <si>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</si>
  <si>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</si>
  <si>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</si>
  <si>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</si>
  <si>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</si>
  <si>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</si>
  <si>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</si>
  <si>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</si>
  <si>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</si>
  <si>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</si>
  <si>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</si>
  <si>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</si>
  <si>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</si>
  <si>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</si>
  <si>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</si>
  <si>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</si>
  <si>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</si>
  <si>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</si>
  <si>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</si>
  <si>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</si>
  <si>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</si>
  <si>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</si>
  <si>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</si>
  <si>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</si>
  <si>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</si>
  <si>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</si>
  <si>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</si>
  <si>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</si>
  <si>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First, goto tab 2 and copy the line of the aircraft you intend to fly and paste it to line 5 below</t>
  </si>
  <si>
    <t>Length of Flight</t>
  </si>
  <si>
    <t>Weight and Balance Calculator  -  C172R and C172S Version (R6)</t>
  </si>
  <si>
    <t>SE Fleet Weight and Balance Table (03/22)</t>
  </si>
  <si>
    <t>C-172R Envelope</t>
  </si>
  <si>
    <t>C-172S Envelope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</si>
</sst>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  <font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13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6" fillId="0" borderId="0" xfId="0" applyFont="1" applyBorder="1"/>
    <xf numFmtId="0" fontId="3" fillId="4" borderId="0" xfId="0" applyFont="1" applyFill="1" applyBorder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2" xfId="0" applyFont="1" applyFill="1" applyBorder="1" applyAlignment="1">
      <alignment horizontal="center"/>
    </xf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Fill="1" applyBorder="1"/>
    <xf numFmtId="0" fontId="3" fillId="0" borderId="0" xfId="0" applyFont="1" applyFill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6" fillId="0" borderId="1" xfId="0" applyFont="1" applyFill="1" applyBorder="1"/>
    <xf numFmtId="164" fontId="6" fillId="0" borderId="1" xfId="0" applyNumberFormat="1" applyFont="1" applyBorder="1"/>
    <xf numFmtId="2" fontId="3" fillId="0" borderId="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Fill="1" applyBorder="1" applyAlignment="1">
      <alignment horizontal="right"/>
    </xf>
    <xf numFmtId="0" fontId="6" fillId="0" borderId="27" xfId="0" applyFont="1" applyFill="1" applyBorder="1"/>
    <xf numFmtId="0" fontId="8" fillId="0" borderId="0" xfId="0" applyFont="1" applyFill="1" applyBorder="1" applyAlignment="1">
      <alignment vertical="center" textRotation="90"/>
    </xf>
    <xf numFmtId="0" fontId="6" fillId="0" borderId="0" xfId="0" applyFont="1" applyFill="1"/>
    <xf numFmtId="0" fontId="0" fillId="0" borderId="0" xfId="0" applyFill="1"/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11" xfId="0" applyFont="1" applyFill="1" applyBorder="1"/>
    <xf numFmtId="0" fontId="6" fillId="0" borderId="22" xfId="0" applyFont="1" applyFill="1" applyBorder="1"/>
    <xf numFmtId="164" fontId="6" fillId="4" borderId="1" xfId="0" applyNumberFormat="1" applyFont="1" applyFill="1" applyBorder="1" applyAlignment="1">
      <alignment horizontal="center"/>
    </xf>
    <xf numFmtId="0" fontId="0" fillId="0" borderId="0" xfId="0" applyBorder="1" applyAlignment="1"/>
    <xf numFmtId="0" fontId="0" fillId="0" borderId="32" xfId="0" applyBorder="1"/>
    <xf numFmtId="0" fontId="0" fillId="0" borderId="33" xfId="0" applyBorder="1" applyAlignment="1">
      <alignment horizontal="center"/>
    </xf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0" fontId="13" fillId="0" borderId="0" xfId="0" applyFont="1" applyFill="1" applyAlignment="1"/>
    <xf numFmtId="0" fontId="13" fillId="4" borderId="0" xfId="0" applyFont="1" applyFill="1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33</xdr:row>
      <xdr:rowOff>66675</xdr:rowOff>
    </xdr:from>
    <xdr:to>
      <xdr:col>6</xdr:col>
      <xdr:colOff>1466851</xdr:colOff>
      <xdr:row>64</xdr:row>
      <xdr:rowOff>7135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36C4B5-7BCB-4691-9DFB-D148C7C5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1" y="9315450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33</xdr:row>
      <xdr:rowOff>76200</xdr:rowOff>
    </xdr:from>
    <xdr:to>
      <xdr:col>3</xdr:col>
      <xdr:colOff>1242235</xdr:colOff>
      <xdr:row>64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8A354-CBD6-403E-9BD6-6544410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9324975"/>
          <a:ext cx="4271185" cy="5934076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12</xdr:row>
      <xdr:rowOff>28575</xdr:rowOff>
    </xdr:from>
    <xdr:to>
      <xdr:col>6</xdr:col>
      <xdr:colOff>451818</xdr:colOff>
      <xdr:row>41</xdr:row>
      <xdr:rowOff>92426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924175"/>
          <a:ext cx="3899868" cy="5588351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75</xdr:row>
      <xdr:rowOff>160978</xdr:rowOff>
    </xdr:from>
    <xdr:to>
      <xdr:col>16</xdr:col>
      <xdr:colOff>418382</xdr:colOff>
      <xdr:row>117</xdr:row>
      <xdr:rowOff>140930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4825" y="15058078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57150</xdr:rowOff>
    </xdr:from>
    <xdr:to>
      <xdr:col>16</xdr:col>
      <xdr:colOff>113600</xdr:colOff>
      <xdr:row>75</xdr:row>
      <xdr:rowOff>18055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4133850" y="828675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</xdr:row>
      <xdr:rowOff>19050</xdr:rowOff>
    </xdr:from>
    <xdr:to>
      <xdr:col>16</xdr:col>
      <xdr:colOff>275508</xdr:colOff>
      <xdr:row>39</xdr:row>
      <xdr:rowOff>170468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5" y="352425"/>
          <a:ext cx="5542833" cy="78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2</xdr:row>
      <xdr:rowOff>0</xdr:rowOff>
    </xdr:from>
    <xdr:to>
      <xdr:col>23</xdr:col>
      <xdr:colOff>447675</xdr:colOff>
      <xdr:row>30</xdr:row>
      <xdr:rowOff>45235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CF26E2-591A-401F-BAA4-2310C6DC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53625" y="523875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4"/>
  <sheetViews>
    <sheetView tabSelected="1" workbookViewId="0">
      <selection activeCell="E33" sqref="E33:G33"/>
    </sheetView>
  </sheetViews>
  <sheetFormatPr defaultColWidth="8.85546875" defaultRowHeight="15" x14ac:dyDescent="0.25"/>
  <cols>
    <col min="1" max="1" width="10" customWidth="1"/>
    <col min="2" max="2" width="23.7109375" customWidth="1"/>
    <col min="3" max="3" width="12.85546875" customWidth="1"/>
    <col min="4" max="4" width="19.28515625" bestFit="1" customWidth="1"/>
    <col min="5" max="5" width="18.85546875" customWidth="1"/>
    <col min="6" max="6" width="21.85546875" customWidth="1"/>
    <col min="7" max="7" width="25.140625" customWidth="1"/>
  </cols>
  <sheetData>
    <row r="1" spans="1:7" ht="21" x14ac:dyDescent="0.35">
      <c r="A1" s="16" t="s">
        <v>52</v>
      </c>
    </row>
    <row r="2" spans="1:7" ht="19.5" customHeight="1" x14ac:dyDescent="0.25">
      <c r="A2" s="20" t="s">
        <v>50</v>
      </c>
    </row>
    <row r="3" spans="1:7" ht="15.75" x14ac:dyDescent="0.25">
      <c r="A3" s="20" t="s">
        <v>40</v>
      </c>
    </row>
    <row r="4" spans="1:7" ht="42.75" thickBot="1" x14ac:dyDescent="0.4">
      <c r="A4" s="21" t="s">
        <v>5</v>
      </c>
      <c r="B4" s="21" t="s">
        <v>6</v>
      </c>
      <c r="C4" s="21" t="s">
        <v>46</v>
      </c>
      <c r="D4" s="21" t="s">
        <v>7</v>
      </c>
      <c r="E4" s="21" t="s">
        <v>3</v>
      </c>
      <c r="F4" s="21" t="s">
        <v>8</v>
      </c>
      <c r="G4" s="22"/>
    </row>
    <row r="5" spans="1:7" ht="21" x14ac:dyDescent="0.35">
      <c r="A5" s="6" t="s">
        <v>16</v>
      </c>
      <c r="B5" s="7" t="s">
        <v>10</v>
      </c>
      <c r="C5" s="2">
        <v>2457</v>
      </c>
      <c r="D5" s="8">
        <v>1669.6</v>
      </c>
      <c r="E5" s="9">
        <v>65327.7</v>
      </c>
      <c r="F5" s="10">
        <f t="shared" ref="F5" si="0">+C5-D5</f>
        <v>787.40000000000009</v>
      </c>
      <c r="G5" s="22"/>
    </row>
    <row r="6" spans="1:7" ht="21" x14ac:dyDescent="0.35">
      <c r="A6" s="23"/>
      <c r="B6" s="24"/>
      <c r="C6" s="24"/>
      <c r="D6" s="25"/>
      <c r="E6" s="23"/>
      <c r="F6" s="24"/>
      <c r="G6" s="22"/>
    </row>
    <row r="7" spans="1:7" ht="42.75" thickBot="1" x14ac:dyDescent="0.4">
      <c r="A7" s="22"/>
      <c r="B7" s="22"/>
      <c r="C7" s="26" t="s">
        <v>34</v>
      </c>
      <c r="D7" s="26" t="s">
        <v>33</v>
      </c>
      <c r="E7" s="26" t="s">
        <v>31</v>
      </c>
      <c r="F7" s="22"/>
      <c r="G7" s="22"/>
    </row>
    <row r="8" spans="1:7" ht="21.75" thickBot="1" x14ac:dyDescent="0.4">
      <c r="A8" s="22"/>
      <c r="B8" s="27" t="s">
        <v>39</v>
      </c>
      <c r="C8" s="28">
        <v>0</v>
      </c>
      <c r="D8" s="65">
        <v>6</v>
      </c>
      <c r="E8" s="66">
        <f>+C8*D8</f>
        <v>0</v>
      </c>
      <c r="F8" s="22"/>
      <c r="G8" s="22"/>
    </row>
    <row r="9" spans="1:7" ht="21.75" thickBot="1" x14ac:dyDescent="0.4">
      <c r="A9" s="22"/>
      <c r="B9" s="29"/>
      <c r="C9" s="30"/>
      <c r="D9" s="29"/>
      <c r="E9" s="29"/>
      <c r="F9" s="22"/>
      <c r="G9" s="22"/>
    </row>
    <row r="10" spans="1:7" ht="21" x14ac:dyDescent="0.35">
      <c r="A10" s="22"/>
      <c r="B10" s="31"/>
      <c r="C10" s="32" t="s">
        <v>26</v>
      </c>
      <c r="D10" s="32" t="s">
        <v>27</v>
      </c>
      <c r="E10" s="33" t="s">
        <v>28</v>
      </c>
      <c r="F10" s="33" t="s">
        <v>47</v>
      </c>
      <c r="G10" s="22"/>
    </row>
    <row r="11" spans="1:7" ht="21.75" thickBot="1" x14ac:dyDescent="0.4">
      <c r="A11" s="22"/>
      <c r="B11" s="34" t="s">
        <v>51</v>
      </c>
      <c r="C11" s="39">
        <v>0</v>
      </c>
      <c r="D11" s="93">
        <v>8</v>
      </c>
      <c r="E11" s="67">
        <f>+C11*D11</f>
        <v>0</v>
      </c>
      <c r="F11" s="67">
        <f>+E11*6</f>
        <v>0</v>
      </c>
      <c r="G11" s="22"/>
    </row>
    <row r="12" spans="1:7" ht="21" x14ac:dyDescent="0.35">
      <c r="A12" s="22"/>
      <c r="B12" s="22"/>
      <c r="C12" s="22"/>
      <c r="D12" s="22"/>
      <c r="E12" s="22"/>
      <c r="F12" s="22"/>
      <c r="G12" s="22"/>
    </row>
    <row r="13" spans="1:7" ht="21" x14ac:dyDescent="0.35">
      <c r="A13" s="22"/>
      <c r="B13" s="36" t="s">
        <v>0</v>
      </c>
      <c r="C13" s="36" t="s">
        <v>1</v>
      </c>
      <c r="D13" s="36" t="s">
        <v>2</v>
      </c>
      <c r="E13" s="36" t="s">
        <v>3</v>
      </c>
      <c r="F13" s="22"/>
      <c r="G13" s="22"/>
    </row>
    <row r="14" spans="1:7" ht="21.75" thickBot="1" x14ac:dyDescent="0.4">
      <c r="A14" s="22"/>
      <c r="B14" s="35" t="s">
        <v>4</v>
      </c>
      <c r="C14" s="37">
        <f>+D5</f>
        <v>1669.6</v>
      </c>
      <c r="D14" s="55">
        <f>+E14/C14</f>
        <v>39.127755150934355</v>
      </c>
      <c r="E14" s="38">
        <f>+E5</f>
        <v>65327.7</v>
      </c>
    </row>
    <row r="15" spans="1:7" ht="21" customHeight="1" x14ac:dyDescent="0.35">
      <c r="A15" s="97" t="s">
        <v>32</v>
      </c>
      <c r="B15" s="35" t="s">
        <v>20</v>
      </c>
      <c r="C15" s="39">
        <v>0</v>
      </c>
      <c r="D15" s="38">
        <v>37</v>
      </c>
      <c r="E15" s="75">
        <f>+C15*D15</f>
        <v>0</v>
      </c>
      <c r="F15" s="76"/>
      <c r="G15" s="77"/>
    </row>
    <row r="16" spans="1:7" ht="24" thickBot="1" x14ac:dyDescent="0.4">
      <c r="A16" s="98"/>
      <c r="B16" s="35" t="s">
        <v>21</v>
      </c>
      <c r="C16" s="39">
        <v>0</v>
      </c>
      <c r="D16" s="38">
        <v>37</v>
      </c>
      <c r="E16" s="75">
        <f t="shared" ref="E16:E24" si="1">+C16*D16</f>
        <v>0</v>
      </c>
      <c r="F16" s="76"/>
      <c r="G16" s="77"/>
    </row>
    <row r="17" spans="1:7" ht="23.25" x14ac:dyDescent="0.35">
      <c r="A17" s="98"/>
      <c r="B17" s="35" t="s">
        <v>19</v>
      </c>
      <c r="C17" s="39">
        <v>0</v>
      </c>
      <c r="D17" s="38">
        <v>73</v>
      </c>
      <c r="E17" s="75">
        <f t="shared" si="1"/>
        <v>0</v>
      </c>
      <c r="F17" s="73" t="s">
        <v>43</v>
      </c>
      <c r="G17" s="74"/>
    </row>
    <row r="18" spans="1:7" ht="23.25" x14ac:dyDescent="0.35">
      <c r="A18" s="98"/>
      <c r="B18" s="35" t="s">
        <v>19</v>
      </c>
      <c r="C18" s="39">
        <v>0</v>
      </c>
      <c r="D18" s="38">
        <v>73</v>
      </c>
      <c r="E18" s="75">
        <f t="shared" si="1"/>
        <v>0</v>
      </c>
      <c r="F18" s="83" t="s">
        <v>44</v>
      </c>
      <c r="G18" s="84">
        <v>120</v>
      </c>
    </row>
    <row r="19" spans="1:7" ht="24" thickBot="1" x14ac:dyDescent="0.4">
      <c r="A19" s="98"/>
      <c r="B19" s="35" t="s">
        <v>22</v>
      </c>
      <c r="C19" s="39">
        <v>0</v>
      </c>
      <c r="D19" s="38">
        <v>95</v>
      </c>
      <c r="E19" s="75">
        <f t="shared" si="1"/>
        <v>0</v>
      </c>
      <c r="F19" s="85" t="s">
        <v>45</v>
      </c>
      <c r="G19" s="86">
        <v>50</v>
      </c>
    </row>
    <row r="20" spans="1:7" ht="21.75" thickBot="1" x14ac:dyDescent="0.4">
      <c r="A20" s="99"/>
      <c r="B20" s="40" t="s">
        <v>23</v>
      </c>
      <c r="C20" s="41">
        <v>0</v>
      </c>
      <c r="D20" s="42">
        <v>123</v>
      </c>
      <c r="E20" s="42">
        <f t="shared" si="1"/>
        <v>0</v>
      </c>
      <c r="F20" s="22"/>
      <c r="G20" s="22"/>
    </row>
    <row r="21" spans="1:7" ht="21.75" thickBot="1" x14ac:dyDescent="0.4">
      <c r="A21" s="70"/>
      <c r="B21" s="68" t="s">
        <v>24</v>
      </c>
      <c r="C21" s="43">
        <f>+SUM(C14:C20)</f>
        <v>1669.6</v>
      </c>
      <c r="D21" s="87">
        <f>+E21/C21</f>
        <v>39.127755150934355</v>
      </c>
      <c r="E21" s="44">
        <f>+SUM(E14:E20)</f>
        <v>65327.7</v>
      </c>
      <c r="F21" s="100" t="s">
        <v>25</v>
      </c>
      <c r="G21" s="101"/>
    </row>
    <row r="22" spans="1:7" ht="21.75" thickBot="1" x14ac:dyDescent="0.4">
      <c r="A22" s="70"/>
      <c r="B22" s="69" t="s">
        <v>29</v>
      </c>
      <c r="C22" s="40">
        <f>+E8</f>
        <v>0</v>
      </c>
      <c r="D22" s="45">
        <v>48</v>
      </c>
      <c r="E22" s="42">
        <f t="shared" si="1"/>
        <v>0</v>
      </c>
      <c r="F22" s="46" t="s">
        <v>41</v>
      </c>
      <c r="G22" s="47" t="s">
        <v>42</v>
      </c>
    </row>
    <row r="23" spans="1:7" ht="23.25" customHeight="1" thickBot="1" x14ac:dyDescent="0.45">
      <c r="A23" s="70"/>
      <c r="B23" s="91" t="s">
        <v>48</v>
      </c>
      <c r="C23" s="56">
        <f>+C22+C21</f>
        <v>1669.6</v>
      </c>
      <c r="D23" s="88">
        <f>+E23/C23</f>
        <v>39.127755150934355</v>
      </c>
      <c r="E23" s="57">
        <f>+E22+E21</f>
        <v>65327.7</v>
      </c>
      <c r="F23" s="48">
        <f>IF(C23&lt;(C5+0.1),C5-C23,0)</f>
        <v>787.40000000000009</v>
      </c>
      <c r="G23" s="49">
        <f>IF(C23&gt;C5,+C23-C5,0)</f>
        <v>0</v>
      </c>
    </row>
    <row r="24" spans="1:7" ht="19.5" customHeight="1" thickBot="1" x14ac:dyDescent="0.4">
      <c r="A24" s="70"/>
      <c r="B24" s="50" t="s">
        <v>30</v>
      </c>
      <c r="C24" s="22">
        <f>-F11</f>
        <v>0</v>
      </c>
      <c r="D24" s="51">
        <v>48</v>
      </c>
      <c r="E24" s="42">
        <f t="shared" si="1"/>
        <v>0</v>
      </c>
      <c r="F24" s="22"/>
      <c r="G24" s="22"/>
    </row>
    <row r="25" spans="1:7" ht="24" customHeight="1" thickBot="1" x14ac:dyDescent="0.45">
      <c r="A25" s="70"/>
      <c r="B25" s="92" t="s">
        <v>49</v>
      </c>
      <c r="C25" s="89">
        <f>+C23+C24</f>
        <v>1669.6</v>
      </c>
      <c r="D25" s="88">
        <f>+E25/C25</f>
        <v>39.127755150934355</v>
      </c>
      <c r="E25" s="90">
        <f>+E23+E24</f>
        <v>65327.7</v>
      </c>
      <c r="F25" s="22"/>
      <c r="G25" s="22"/>
    </row>
    <row r="26" spans="1:7" ht="7.5" customHeight="1" x14ac:dyDescent="0.35">
      <c r="A26" s="71"/>
      <c r="B26" s="22"/>
      <c r="C26" s="22"/>
      <c r="D26" s="22"/>
      <c r="E26" s="22"/>
      <c r="F26" s="22"/>
      <c r="G26" s="22"/>
    </row>
    <row r="27" spans="1:7" ht="7.5" customHeight="1" thickBot="1" x14ac:dyDescent="0.4">
      <c r="A27" s="71"/>
      <c r="F27" s="22"/>
      <c r="G27" s="22"/>
    </row>
    <row r="28" spans="1:7" ht="21" x14ac:dyDescent="0.35">
      <c r="A28" s="72"/>
      <c r="B28" s="59" t="s">
        <v>35</v>
      </c>
      <c r="C28" s="60" t="s">
        <v>1</v>
      </c>
      <c r="D28" s="60" t="s">
        <v>2</v>
      </c>
      <c r="E28" s="61" t="s">
        <v>3</v>
      </c>
    </row>
    <row r="29" spans="1:7" ht="21" x14ac:dyDescent="0.35">
      <c r="B29" s="52" t="s">
        <v>36</v>
      </c>
      <c r="C29" s="39">
        <v>0</v>
      </c>
      <c r="D29" s="39">
        <v>0</v>
      </c>
      <c r="E29" s="53">
        <f>+C29*D29</f>
        <v>0</v>
      </c>
    </row>
    <row r="30" spans="1:7" ht="21.75" thickBot="1" x14ac:dyDescent="0.4">
      <c r="B30" s="54" t="s">
        <v>37</v>
      </c>
      <c r="C30" s="58">
        <v>0</v>
      </c>
      <c r="D30" s="58">
        <v>0</v>
      </c>
      <c r="E30" s="53">
        <f>+C30*D30</f>
        <v>0</v>
      </c>
    </row>
    <row r="31" spans="1:7" ht="21" x14ac:dyDescent="0.35">
      <c r="B31" s="22"/>
      <c r="C31" s="22"/>
      <c r="D31" s="22"/>
      <c r="E31" s="22"/>
    </row>
    <row r="32" spans="1:7" ht="21" x14ac:dyDescent="0.35">
      <c r="B32" s="62" t="s">
        <v>38</v>
      </c>
      <c r="C32" s="63">
        <f>+C23+C29-C30</f>
        <v>1669.6</v>
      </c>
      <c r="D32" s="64">
        <f>+E32/C32</f>
        <v>39.127755150934355</v>
      </c>
      <c r="E32" s="63">
        <f>+E23+E29-E30</f>
        <v>65327.7</v>
      </c>
    </row>
    <row r="33" spans="1:7" ht="26.25" x14ac:dyDescent="0.4">
      <c r="A33" s="107" t="s">
        <v>54</v>
      </c>
      <c r="B33" s="107"/>
      <c r="C33" s="107"/>
      <c r="D33" s="106"/>
      <c r="E33" s="105" t="s">
        <v>55</v>
      </c>
      <c r="F33" s="105"/>
      <c r="G33" s="105"/>
    </row>
    <row r="34" spans="1:7" x14ac:dyDescent="0.25">
      <c r="F34" s="94"/>
      <c r="G34" s="94"/>
    </row>
  </sheetData>
  <mergeCells count="4">
    <mergeCell ref="A15:A20"/>
    <mergeCell ref="F21:G21"/>
    <mergeCell ref="E33:G33"/>
    <mergeCell ref="A33:C3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U31"/>
  <sheetViews>
    <sheetView workbookViewId="0">
      <selection activeCell="S1" sqref="S1:U1"/>
    </sheetView>
  </sheetViews>
  <sheetFormatPr defaultColWidth="8.85546875" defaultRowHeight="15" x14ac:dyDescent="0.25"/>
  <sheetData>
    <row r="1" spans="1:21" ht="26.25" x14ac:dyDescent="0.4">
      <c r="A1" s="102" t="s">
        <v>53</v>
      </c>
      <c r="B1" s="103"/>
      <c r="C1" s="103"/>
      <c r="D1" s="103"/>
      <c r="E1" s="103"/>
      <c r="F1" s="104"/>
      <c r="J1" s="107" t="s">
        <v>54</v>
      </c>
      <c r="K1" s="107"/>
      <c r="L1" s="107"/>
      <c r="S1" s="105" t="s">
        <v>55</v>
      </c>
      <c r="T1" s="105"/>
      <c r="U1" s="105"/>
    </row>
    <row r="2" spans="1:21" x14ac:dyDescent="0.25">
      <c r="A2" s="95"/>
      <c r="B2" s="78"/>
      <c r="C2" s="78"/>
      <c r="D2" s="78"/>
      <c r="E2" s="79"/>
      <c r="F2" s="96"/>
    </row>
    <row r="3" spans="1:21" ht="45.75" thickBot="1" x14ac:dyDescent="0.3">
      <c r="A3" s="80" t="s">
        <v>5</v>
      </c>
      <c r="B3" s="81" t="s">
        <v>6</v>
      </c>
      <c r="C3" s="81" t="s">
        <v>46</v>
      </c>
      <c r="D3" s="81" t="s">
        <v>7</v>
      </c>
      <c r="E3" s="81" t="s">
        <v>3</v>
      </c>
      <c r="F3" s="82" t="s">
        <v>8</v>
      </c>
    </row>
    <row r="4" spans="1:21" ht="15.75" thickBot="1" x14ac:dyDescent="0.3">
      <c r="A4" s="1" t="s">
        <v>9</v>
      </c>
      <c r="B4" s="2" t="s">
        <v>10</v>
      </c>
      <c r="C4" s="2">
        <v>2457</v>
      </c>
      <c r="D4" s="3">
        <v>1662.85</v>
      </c>
      <c r="E4" s="4">
        <v>65862.75</v>
      </c>
      <c r="F4" s="5">
        <f t="shared" ref="F4:F11" si="0">+C4-D4</f>
        <v>794.15000000000009</v>
      </c>
    </row>
    <row r="5" spans="1:21" ht="15.75" thickBot="1" x14ac:dyDescent="0.3">
      <c r="A5" s="6" t="s">
        <v>11</v>
      </c>
      <c r="B5" s="7" t="s">
        <v>10</v>
      </c>
      <c r="C5" s="2">
        <v>2457</v>
      </c>
      <c r="D5" s="8">
        <v>1632.5</v>
      </c>
      <c r="E5" s="9">
        <v>62674</v>
      </c>
      <c r="F5" s="10">
        <f t="shared" si="0"/>
        <v>824.5</v>
      </c>
    </row>
    <row r="6" spans="1:21" ht="15.75" thickBot="1" x14ac:dyDescent="0.3">
      <c r="A6" s="6" t="s">
        <v>12</v>
      </c>
      <c r="B6" s="7" t="s">
        <v>10</v>
      </c>
      <c r="C6" s="2">
        <v>2457</v>
      </c>
      <c r="D6" s="8">
        <v>1664.8</v>
      </c>
      <c r="E6" s="9">
        <v>64120.04</v>
      </c>
      <c r="F6" s="10">
        <f t="shared" si="0"/>
        <v>792.2</v>
      </c>
    </row>
    <row r="7" spans="1:21" ht="15.75" thickBot="1" x14ac:dyDescent="0.3">
      <c r="A7" s="6" t="s">
        <v>13</v>
      </c>
      <c r="B7" s="7" t="s">
        <v>10</v>
      </c>
      <c r="C7" s="2">
        <v>2457</v>
      </c>
      <c r="D7" s="8">
        <v>1664.9</v>
      </c>
      <c r="E7" s="9">
        <v>65988</v>
      </c>
      <c r="F7" s="10">
        <f t="shared" si="0"/>
        <v>792.09999999999991</v>
      </c>
    </row>
    <row r="8" spans="1:21" ht="15.75" thickBot="1" x14ac:dyDescent="0.3">
      <c r="A8" s="6" t="s">
        <v>14</v>
      </c>
      <c r="B8" s="7" t="s">
        <v>10</v>
      </c>
      <c r="C8" s="2">
        <v>2457</v>
      </c>
      <c r="D8" s="8">
        <v>1655</v>
      </c>
      <c r="E8" s="9">
        <v>64698.5</v>
      </c>
      <c r="F8" s="10">
        <f t="shared" si="0"/>
        <v>802</v>
      </c>
    </row>
    <row r="9" spans="1:21" ht="15.75" thickBot="1" x14ac:dyDescent="0.3">
      <c r="A9" s="6" t="s">
        <v>15</v>
      </c>
      <c r="B9" s="7" t="s">
        <v>10</v>
      </c>
      <c r="C9" s="2">
        <v>2457</v>
      </c>
      <c r="D9" s="8">
        <v>1664.3</v>
      </c>
      <c r="E9" s="9">
        <v>65910.94</v>
      </c>
      <c r="F9" s="10">
        <f t="shared" si="0"/>
        <v>792.7</v>
      </c>
    </row>
    <row r="10" spans="1:21" ht="15.75" thickBot="1" x14ac:dyDescent="0.3">
      <c r="A10" s="6" t="s">
        <v>16</v>
      </c>
      <c r="B10" s="7" t="s">
        <v>10</v>
      </c>
      <c r="C10" s="2">
        <v>2457</v>
      </c>
      <c r="D10" s="8">
        <v>1669.6</v>
      </c>
      <c r="E10" s="9">
        <v>65327.7</v>
      </c>
      <c r="F10" s="10">
        <f t="shared" si="0"/>
        <v>787.40000000000009</v>
      </c>
    </row>
    <row r="11" spans="1:21" ht="15.75" thickBot="1" x14ac:dyDescent="0.3">
      <c r="A11" s="11" t="s">
        <v>17</v>
      </c>
      <c r="B11" s="12" t="s">
        <v>18</v>
      </c>
      <c r="C11" s="12">
        <v>2558</v>
      </c>
      <c r="D11" s="13">
        <v>1671</v>
      </c>
      <c r="E11" s="14">
        <v>69919.7</v>
      </c>
      <c r="F11" s="15">
        <f t="shared" si="0"/>
        <v>887</v>
      </c>
    </row>
    <row r="12" spans="1:21" x14ac:dyDescent="0.25">
      <c r="A12" s="17"/>
      <c r="B12" s="18"/>
      <c r="C12" s="18"/>
      <c r="D12" s="19"/>
      <c r="E12" s="17"/>
      <c r="F12" s="18"/>
    </row>
    <row r="13" spans="1:21" x14ac:dyDescent="0.25">
      <c r="A13" s="17"/>
      <c r="B13" s="18"/>
      <c r="C13" s="18"/>
      <c r="D13" s="19"/>
      <c r="E13" s="17"/>
      <c r="F13" s="18"/>
    </row>
    <row r="14" spans="1:21" x14ac:dyDescent="0.25">
      <c r="A14" s="17"/>
      <c r="B14" s="18"/>
      <c r="C14" s="18"/>
      <c r="D14" s="19"/>
      <c r="E14" s="17"/>
      <c r="F14" s="18"/>
    </row>
    <row r="15" spans="1:21" x14ac:dyDescent="0.25">
      <c r="A15" s="17"/>
      <c r="B15" s="18"/>
      <c r="C15" s="18"/>
      <c r="D15" s="19"/>
      <c r="E15" s="17"/>
      <c r="F15" s="18"/>
    </row>
    <row r="16" spans="1:21" x14ac:dyDescent="0.25">
      <c r="A16" s="17"/>
      <c r="B16" s="18"/>
      <c r="C16" s="18"/>
      <c r="D16" s="19"/>
      <c r="E16" s="17"/>
      <c r="F16" s="18"/>
    </row>
    <row r="17" spans="1:6" x14ac:dyDescent="0.25">
      <c r="A17" s="17"/>
      <c r="B17" s="18"/>
      <c r="C17" s="18"/>
      <c r="D17" s="19"/>
      <c r="E17" s="17"/>
      <c r="F17" s="18"/>
    </row>
    <row r="18" spans="1:6" x14ac:dyDescent="0.25">
      <c r="A18" s="17"/>
      <c r="B18" s="18"/>
      <c r="C18" s="18"/>
      <c r="D18" s="19"/>
      <c r="E18" s="17"/>
      <c r="F18" s="18"/>
    </row>
    <row r="19" spans="1:6" x14ac:dyDescent="0.25">
      <c r="A19" s="17"/>
      <c r="B19" s="18"/>
      <c r="C19" s="18"/>
      <c r="D19" s="19"/>
      <c r="E19" s="17"/>
      <c r="F19" s="18"/>
    </row>
    <row r="20" spans="1:6" x14ac:dyDescent="0.25">
      <c r="A20" s="17"/>
      <c r="B20" s="18"/>
      <c r="C20" s="18"/>
      <c r="D20" s="19"/>
      <c r="E20" s="17"/>
      <c r="F20" s="18"/>
    </row>
    <row r="21" spans="1:6" x14ac:dyDescent="0.25">
      <c r="A21" s="17"/>
      <c r="B21" s="18"/>
      <c r="C21" s="18"/>
      <c r="D21" s="19"/>
      <c r="E21" s="17"/>
      <c r="F21" s="18"/>
    </row>
    <row r="22" spans="1:6" x14ac:dyDescent="0.25">
      <c r="A22" s="17"/>
      <c r="B22" s="18"/>
      <c r="C22" s="18"/>
      <c r="D22" s="19"/>
      <c r="E22" s="17"/>
      <c r="F22" s="18"/>
    </row>
    <row r="23" spans="1:6" x14ac:dyDescent="0.25">
      <c r="A23" s="17"/>
      <c r="B23" s="18"/>
      <c r="C23" s="18"/>
      <c r="D23" s="19"/>
      <c r="E23" s="17"/>
      <c r="F23" s="18"/>
    </row>
    <row r="24" spans="1:6" x14ac:dyDescent="0.25">
      <c r="A24" s="17"/>
      <c r="B24" s="18"/>
      <c r="C24" s="18"/>
      <c r="D24" s="19"/>
      <c r="E24" s="17"/>
      <c r="F24" s="18"/>
    </row>
    <row r="25" spans="1:6" x14ac:dyDescent="0.25">
      <c r="A25" s="17"/>
      <c r="B25" s="18"/>
      <c r="C25" s="18"/>
      <c r="D25" s="19"/>
      <c r="E25" s="17"/>
      <c r="F25" s="18"/>
    </row>
    <row r="26" spans="1:6" x14ac:dyDescent="0.25">
      <c r="A26" s="17"/>
      <c r="B26" s="18"/>
      <c r="C26" s="18"/>
      <c r="D26" s="19"/>
      <c r="E26" s="17"/>
      <c r="F26" s="18"/>
    </row>
    <row r="27" spans="1:6" x14ac:dyDescent="0.25">
      <c r="A27" s="17"/>
      <c r="B27" s="18"/>
      <c r="C27" s="18"/>
      <c r="D27" s="19"/>
      <c r="E27" s="17"/>
      <c r="F27" s="18"/>
    </row>
    <row r="28" spans="1:6" x14ac:dyDescent="0.25">
      <c r="A28" s="17"/>
      <c r="B28" s="18"/>
      <c r="C28" s="18"/>
      <c r="D28" s="19"/>
      <c r="E28" s="17"/>
      <c r="F28" s="18"/>
    </row>
    <row r="29" spans="1:6" x14ac:dyDescent="0.25">
      <c r="A29" s="17"/>
      <c r="B29" s="18"/>
      <c r="C29" s="18"/>
      <c r="D29" s="19"/>
      <c r="E29" s="17"/>
      <c r="F29" s="18"/>
    </row>
    <row r="30" spans="1:6" x14ac:dyDescent="0.25">
      <c r="A30" s="17"/>
      <c r="B30" s="18"/>
      <c r="C30" s="18"/>
      <c r="D30" s="19"/>
      <c r="E30" s="17"/>
      <c r="F30" s="18"/>
    </row>
    <row r="31" spans="1:6" x14ac:dyDescent="0.25">
      <c r="A31" s="17"/>
      <c r="B31" s="18"/>
      <c r="C31" s="18"/>
      <c r="D31" s="19"/>
      <c r="E31" s="17"/>
      <c r="F31" s="18"/>
    </row>
  </sheetData>
  <mergeCells count="3">
    <mergeCell ref="A1:F1"/>
    <mergeCell ref="J1:L1"/>
    <mergeCell ref="S1:U1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Mike G. Gaffney</cp:lastModifiedBy>
  <dcterms:created xsi:type="dcterms:W3CDTF">2020-04-14T20:07:30Z</dcterms:created>
  <dcterms:modified xsi:type="dcterms:W3CDTF">2022-03-23T18:21:20Z</dcterms:modified>
</cp:coreProperties>
</file>