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ffney\Documents\1 141 Syllabii\"/>
    </mc:Choice>
  </mc:AlternateContent>
  <xr:revisionPtr revIDLastSave="0" documentId="13_ncr:1_{FF4051FA-EB16-4DE0-8D39-0B52F7464D24}" xr6:coauthVersionLast="47" xr6:coauthVersionMax="47" xr10:uidLastSave="{00000000-0000-0000-0000-000000000000}"/>
  <bookViews>
    <workbookView xWindow="225" yWindow="300" windowWidth="16500" windowHeight="15375" xr2:uid="{2E7B8E9F-424A-42ED-913A-FDB03982EE64}"/>
  </bookViews>
  <sheets>
    <sheet name="Calculator PA-44-1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5" i="1"/>
  <c r="E30" i="1" l="1"/>
  <c r="E29" i="1"/>
  <c r="E11" i="1" l="1"/>
  <c r="F11" i="1" s="1"/>
  <c r="C24" i="1" s="1"/>
  <c r="E24" i="1" s="1"/>
  <c r="E8" i="1"/>
  <c r="C22" i="1" s="1"/>
  <c r="E22" i="1" s="1"/>
  <c r="E14" i="1"/>
  <c r="C14" i="1"/>
  <c r="C21" i="1" s="1"/>
  <c r="E20" i="1"/>
  <c r="E19" i="1"/>
  <c r="E18" i="1"/>
  <c r="E17" i="1"/>
  <c r="E16" i="1"/>
  <c r="E15" i="1"/>
  <c r="E21" i="1" l="1"/>
  <c r="C23" i="1"/>
  <c r="D14" i="1"/>
  <c r="F23" i="1" l="1"/>
  <c r="C32" i="1"/>
  <c r="E23" i="1"/>
  <c r="E32" i="1" s="1"/>
  <c r="D21" i="1"/>
  <c r="G23" i="1"/>
  <c r="C25" i="1"/>
  <c r="D32" i="1" l="1"/>
  <c r="D23" i="1"/>
  <c r="E25" i="1"/>
  <c r="D25" i="1" s="1"/>
</calcChain>
</file>

<file path=xl/sharedStrings.xml><?xml version="1.0" encoding="utf-8"?>
<sst xmlns="http://schemas.openxmlformats.org/spreadsheetml/2006/main" count="58" uniqueCount="45">
  <si>
    <t>Item</t>
  </si>
  <si>
    <t>Weight</t>
  </si>
  <si>
    <t>Arm</t>
  </si>
  <si>
    <t>Moment</t>
  </si>
  <si>
    <t>Basic Empty Weight</t>
  </si>
  <si>
    <t>Tail</t>
  </si>
  <si>
    <t>Type</t>
  </si>
  <si>
    <t>Basic EW</t>
  </si>
  <si>
    <t>Useful Load</t>
  </si>
  <si>
    <t>Zero Fuel Weight</t>
  </si>
  <si>
    <t>Loaded Aircraft</t>
  </si>
  <si>
    <t>Hours</t>
  </si>
  <si>
    <t>GPH</t>
  </si>
  <si>
    <t>Gallons Burned</t>
  </si>
  <si>
    <t>Fuel at Departure</t>
  </si>
  <si>
    <t>Fuel Burned</t>
  </si>
  <si>
    <t>Wt</t>
  </si>
  <si>
    <t>Payload</t>
  </si>
  <si>
    <t>lbs/ gallon</t>
  </si>
  <si>
    <t>Gal on board</t>
  </si>
  <si>
    <t>Wt Shift Problem</t>
  </si>
  <si>
    <t>Weight Added</t>
  </si>
  <si>
    <t>Weight Removed</t>
  </si>
  <si>
    <t>New CG after change</t>
  </si>
  <si>
    <t>Fuel Gallons-useable</t>
  </si>
  <si>
    <t>Second, Fill in Yellow areas only, spreadsheet will do the rest!</t>
  </si>
  <si>
    <t>Underweight Amt</t>
  </si>
  <si>
    <t>Overweight Amt</t>
  </si>
  <si>
    <t>Gross Ramp Wt</t>
  </si>
  <si>
    <t>Pounds Burned</t>
  </si>
  <si>
    <t>Loaded Aircraft TO</t>
  </si>
  <si>
    <t>Loaded AC Landing</t>
  </si>
  <si>
    <t>Length of Flight</t>
  </si>
  <si>
    <t>Weight and Balance Calculator  -  PA-44-180 Piper Seminole Version (R1)</t>
  </si>
  <si>
    <t>N991SE</t>
  </si>
  <si>
    <t>N992SE</t>
  </si>
  <si>
    <t>PA44</t>
  </si>
  <si>
    <t>Max sta 142.8</t>
  </si>
  <si>
    <t>Max weight in  Bag location</t>
  </si>
  <si>
    <t>Bags (sta 142.8)</t>
  </si>
  <si>
    <t>Pilot (Front Left)</t>
  </si>
  <si>
    <t>Front Right Seat</t>
  </si>
  <si>
    <t>Back Pass Left</t>
  </si>
  <si>
    <t>Back Pass Right</t>
  </si>
  <si>
    <t>First,  copy the line of the aircraft you intend to fly and paste it to line 5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</si>
</sst>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\-[$$-409]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b/>
      <sz val="10"/>
      <color indexed="62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0" xfId="0" applyFont="1" applyBorder="1"/>
    <xf numFmtId="0" fontId="3" fillId="4" borderId="18" xfId="0" applyFont="1" applyFill="1" applyBorder="1" applyAlignment="1">
      <alignment horizontal="center"/>
    </xf>
    <xf numFmtId="0" fontId="6" fillId="0" borderId="0" xfId="0" applyFont="1" applyBorder="1"/>
    <xf numFmtId="0" fontId="3" fillId="4" borderId="0" xfId="0" applyFont="1" applyFill="1" applyBorder="1" applyAlignment="1">
      <alignment horizontal="center"/>
    </xf>
    <xf numFmtId="0" fontId="6" fillId="0" borderId="16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0" borderId="17" xfId="0" applyFont="1" applyBorder="1"/>
    <xf numFmtId="0" fontId="6" fillId="0" borderId="1" xfId="0" applyFont="1" applyBorder="1"/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/>
    <xf numFmtId="164" fontId="3" fillId="0" borderId="15" xfId="0" applyNumberFormat="1" applyFont="1" applyBorder="1"/>
    <xf numFmtId="0" fontId="3" fillId="0" borderId="2" xfId="0" applyFont="1" applyFill="1" applyBorder="1" applyAlignment="1">
      <alignment horizontal="center"/>
    </xf>
    <xf numFmtId="0" fontId="6" fillId="0" borderId="13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2" fontId="3" fillId="0" borderId="1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4" xfId="0" applyFont="1" applyFill="1" applyBorder="1" applyAlignment="1">
      <alignment horizontal="right"/>
    </xf>
    <xf numFmtId="0" fontId="6" fillId="0" borderId="25" xfId="0" applyFont="1" applyFill="1" applyBorder="1"/>
    <xf numFmtId="0" fontId="8" fillId="0" borderId="0" xfId="0" applyFont="1" applyFill="1" applyBorder="1" applyAlignment="1">
      <alignment vertical="center" textRotation="90"/>
    </xf>
    <xf numFmtId="0" fontId="6" fillId="0" borderId="0" xfId="0" applyFont="1" applyFill="1"/>
    <xf numFmtId="0" fontId="0" fillId="0" borderId="0" xfId="0" applyFill="1"/>
    <xf numFmtId="0" fontId="5" fillId="8" borderId="16" xfId="0" applyFont="1" applyFill="1" applyBorder="1"/>
    <xf numFmtId="0" fontId="5" fillId="8" borderId="15" xfId="0" applyFont="1" applyFill="1" applyBorder="1"/>
    <xf numFmtId="0" fontId="3" fillId="0" borderId="2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/>
    </xf>
    <xf numFmtId="2" fontId="8" fillId="9" borderId="11" xfId="0" applyNumberFormat="1" applyFont="1" applyFill="1" applyBorder="1" applyAlignment="1">
      <alignment horizontal="center"/>
    </xf>
    <xf numFmtId="164" fontId="8" fillId="0" borderId="10" xfId="0" applyNumberFormat="1" applyFont="1" applyBorder="1"/>
    <xf numFmtId="164" fontId="8" fillId="0" borderId="12" xfId="0" applyNumberFormat="1" applyFont="1" applyBorder="1"/>
    <xf numFmtId="0" fontId="6" fillId="0" borderId="10" xfId="0" applyFont="1" applyFill="1" applyBorder="1"/>
    <xf numFmtId="0" fontId="6" fillId="0" borderId="20" xfId="0" applyFont="1" applyFill="1" applyBorder="1"/>
    <xf numFmtId="164" fontId="6" fillId="4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8" borderId="22" xfId="0" applyFont="1" applyFill="1" applyBorder="1" applyAlignment="1">
      <alignment horizontal="center" vertical="center" textRotation="90"/>
    </xf>
    <xf numFmtId="0" fontId="8" fillId="8" borderId="23" xfId="0" applyFont="1" applyFill="1" applyBorder="1" applyAlignment="1">
      <alignment horizontal="center" vertical="center" textRotation="90"/>
    </xf>
    <xf numFmtId="0" fontId="8" fillId="8" borderId="26" xfId="0" applyFont="1" applyFill="1" applyBorder="1" applyAlignment="1">
      <alignment horizontal="center" vertical="center" textRotation="90"/>
    </xf>
    <xf numFmtId="0" fontId="6" fillId="7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13" fillId="0" borderId="0" xfId="0" applyFont="1" applyFill="1" applyBorder="1" applyAlignment="1"/>
    <xf numFmtId="0" fontId="6" fillId="0" borderId="0" xfId="0" applyFont="1" applyFill="1" applyBorder="1"/>
    <xf numFmtId="164" fontId="6" fillId="0" borderId="0" xfId="0" applyNumberFormat="1" applyFont="1" applyBorder="1"/>
    <xf numFmtId="2" fontId="3" fillId="0" borderId="0" xfId="0" applyNumberFormat="1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/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64" fontId="6" fillId="0" borderId="11" xfId="0" applyNumberFormat="1" applyFont="1" applyBorder="1"/>
    <xf numFmtId="2" fontId="3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Border="1"/>
  </cellXfs>
  <cellStyles count="7">
    <cellStyle name="Excel_CondFormat_4_1_1 1" xfId="6" xr:uid="{00000000-0005-0000-0000-00002F000000}"/>
    <cellStyle name="Heading" xfId="4" xr:uid="{00000000-0005-0000-0000-000040000000}"/>
    <cellStyle name="Heading1" xfId="5" xr:uid="{00000000-0005-0000-0000-000041000000}"/>
    <cellStyle name="Normal" xfId="0" builtinId="0"/>
    <cellStyle name="Normal 2" xfId="1" xr:uid="{00000000-0005-0000-0000-000042000000}"/>
    <cellStyle name="Result" xfId="2" xr:uid="{00000000-0005-0000-0000-000043000000}"/>
    <cellStyle name="Result2" xfId="3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4</xdr:col>
      <xdr:colOff>237517</xdr:colOff>
      <xdr:row>79</xdr:row>
      <xdr:rowOff>151381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A0885-ECBF-3FB3-8C59-8F0EE861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72600"/>
          <a:ext cx="4866667" cy="8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37</xdr:row>
      <xdr:rowOff>104775</xdr:rowOff>
    </xdr:from>
    <xdr:to>
      <xdr:col>8</xdr:col>
      <xdr:colOff>190500</xdr:colOff>
      <xdr:row>79</xdr:row>
      <xdr:rowOff>186483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A29676-D006-93EA-ECE3-D19BFB372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8225" y="9896475"/>
          <a:ext cx="4914900" cy="8082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4601-604C-4B08-AA68-48462461F885}">
  <sheetPr>
    <pageSetUpPr fitToPage="1"/>
  </sheetPr>
  <dimension ref="A1:G36"/>
  <sheetViews>
    <sheetView tabSelected="1" topLeftCell="A12" workbookViewId="0">
      <selection activeCell="E37" sqref="E37"/>
    </sheetView>
  </sheetViews>
  <sheetFormatPr defaultColWidth="8.85546875" defaultRowHeight="15" x14ac:dyDescent="0.25"/>
  <cols>
    <col min="1" max="1" width="10.5703125" customWidth="1"/>
    <col min="2" max="2" width="26.7109375" customWidth="1"/>
    <col min="3" max="3" width="12.85546875" customWidth="1"/>
    <col min="4" max="4" width="19.28515625" bestFit="1" customWidth="1"/>
    <col min="5" max="5" width="18.85546875" customWidth="1"/>
    <col min="6" max="6" width="21.85546875" customWidth="1"/>
    <col min="7" max="7" width="25.140625" customWidth="1"/>
  </cols>
  <sheetData>
    <row r="1" spans="1:7" ht="21" x14ac:dyDescent="0.35">
      <c r="A1" s="1" t="s">
        <v>33</v>
      </c>
    </row>
    <row r="2" spans="1:7" ht="19.5" customHeight="1" x14ac:dyDescent="0.25">
      <c r="A2" s="2" t="s">
        <v>44</v>
      </c>
    </row>
    <row r="3" spans="1:7" ht="15.75" x14ac:dyDescent="0.25">
      <c r="A3" s="2" t="s">
        <v>25</v>
      </c>
    </row>
    <row r="4" spans="1:7" ht="42.75" thickBot="1" x14ac:dyDescent="0.4">
      <c r="A4" s="3" t="s">
        <v>5</v>
      </c>
      <c r="B4" s="3" t="s">
        <v>6</v>
      </c>
      <c r="C4" s="3" t="s">
        <v>28</v>
      </c>
      <c r="D4" s="3" t="s">
        <v>7</v>
      </c>
      <c r="E4" s="3" t="s">
        <v>3</v>
      </c>
      <c r="F4" s="3" t="s">
        <v>8</v>
      </c>
      <c r="G4" s="4"/>
    </row>
    <row r="5" spans="1:7" ht="21" x14ac:dyDescent="0.35">
      <c r="A5" s="87" t="s">
        <v>34</v>
      </c>
      <c r="B5" s="88" t="s">
        <v>36</v>
      </c>
      <c r="C5" s="88">
        <v>3816</v>
      </c>
      <c r="D5" s="89">
        <v>2717.3</v>
      </c>
      <c r="E5" s="90">
        <v>239921.9</v>
      </c>
      <c r="F5" s="91">
        <f t="shared" ref="F5" si="0">+C5-D5</f>
        <v>1098.6999999999998</v>
      </c>
      <c r="G5" s="4"/>
    </row>
    <row r="6" spans="1:7" ht="21" x14ac:dyDescent="0.35">
      <c r="A6" s="5"/>
      <c r="B6" s="6"/>
      <c r="C6" s="6"/>
      <c r="D6" s="7"/>
      <c r="E6" s="5"/>
      <c r="F6" s="6"/>
      <c r="G6" s="4"/>
    </row>
    <row r="7" spans="1:7" ht="42.75" thickBot="1" x14ac:dyDescent="0.4">
      <c r="A7" s="4"/>
      <c r="B7" s="4"/>
      <c r="C7" s="8" t="s">
        <v>19</v>
      </c>
      <c r="D7" s="8" t="s">
        <v>18</v>
      </c>
      <c r="E7" s="8" t="s">
        <v>16</v>
      </c>
      <c r="F7" s="4"/>
      <c r="G7" s="4"/>
    </row>
    <row r="8" spans="1:7" ht="21.75" thickBot="1" x14ac:dyDescent="0.4">
      <c r="A8" s="4"/>
      <c r="B8" s="9" t="s">
        <v>24</v>
      </c>
      <c r="C8" s="10">
        <v>108</v>
      </c>
      <c r="D8" s="39">
        <v>6</v>
      </c>
      <c r="E8" s="40">
        <f>+C8*D8</f>
        <v>648</v>
      </c>
      <c r="F8" s="4"/>
      <c r="G8" s="4"/>
    </row>
    <row r="9" spans="1:7" ht="21.75" thickBot="1" x14ac:dyDescent="0.4">
      <c r="A9" s="4"/>
      <c r="B9" s="11"/>
      <c r="C9" s="12"/>
      <c r="D9" s="11"/>
      <c r="E9" s="11"/>
      <c r="F9" s="4"/>
      <c r="G9" s="4"/>
    </row>
    <row r="10" spans="1:7" ht="21" x14ac:dyDescent="0.35">
      <c r="A10" s="4"/>
      <c r="B10" s="13"/>
      <c r="C10" s="14" t="s">
        <v>11</v>
      </c>
      <c r="D10" s="14" t="s">
        <v>12</v>
      </c>
      <c r="E10" s="15" t="s">
        <v>13</v>
      </c>
      <c r="F10" s="15" t="s">
        <v>29</v>
      </c>
      <c r="G10" s="4"/>
    </row>
    <row r="11" spans="1:7" ht="21.75" thickBot="1" x14ac:dyDescent="0.4">
      <c r="A11" s="4"/>
      <c r="B11" s="16" t="s">
        <v>32</v>
      </c>
      <c r="C11" s="21">
        <v>0</v>
      </c>
      <c r="D11" s="61">
        <v>20</v>
      </c>
      <c r="E11" s="41">
        <f>+C11*D11</f>
        <v>0</v>
      </c>
      <c r="F11" s="41">
        <f>+E11*6</f>
        <v>0</v>
      </c>
      <c r="G11" s="4"/>
    </row>
    <row r="12" spans="1:7" ht="21" x14ac:dyDescent="0.35">
      <c r="A12" s="4"/>
      <c r="B12" s="4"/>
      <c r="C12" s="4"/>
      <c r="D12" s="4"/>
      <c r="E12" s="4"/>
      <c r="F12" s="4"/>
      <c r="G12" s="4"/>
    </row>
    <row r="13" spans="1:7" ht="21" x14ac:dyDescent="0.35">
      <c r="A13" s="4"/>
      <c r="B13" s="18" t="s">
        <v>0</v>
      </c>
      <c r="C13" s="18" t="s">
        <v>1</v>
      </c>
      <c r="D13" s="18" t="s">
        <v>2</v>
      </c>
      <c r="E13" s="18" t="s">
        <v>3</v>
      </c>
      <c r="F13" s="4"/>
      <c r="G13" s="4"/>
    </row>
    <row r="14" spans="1:7" ht="21.75" thickBot="1" x14ac:dyDescent="0.4">
      <c r="A14" s="4"/>
      <c r="B14" s="17" t="s">
        <v>4</v>
      </c>
      <c r="C14" s="19">
        <f>+D5</f>
        <v>2717.3</v>
      </c>
      <c r="D14" s="32">
        <f>+E14/C14</f>
        <v>88.294225885989761</v>
      </c>
      <c r="E14" s="20">
        <f>+E5</f>
        <v>239921.9</v>
      </c>
    </row>
    <row r="15" spans="1:7" ht="21" customHeight="1" x14ac:dyDescent="0.35">
      <c r="A15" s="63" t="s">
        <v>17</v>
      </c>
      <c r="B15" s="17" t="s">
        <v>40</v>
      </c>
      <c r="C15" s="21">
        <v>0</v>
      </c>
      <c r="D15" s="20">
        <v>80.5</v>
      </c>
      <c r="E15" s="49">
        <f>+C15*D15</f>
        <v>0</v>
      </c>
      <c r="F15" s="50"/>
      <c r="G15" s="51"/>
    </row>
    <row r="16" spans="1:7" ht="23.25" x14ac:dyDescent="0.35">
      <c r="A16" s="64"/>
      <c r="B16" s="17" t="s">
        <v>41</v>
      </c>
      <c r="C16" s="21">
        <v>0</v>
      </c>
      <c r="D16" s="20">
        <v>80.5</v>
      </c>
      <c r="E16" s="49">
        <f t="shared" ref="E16:E24" si="1">+C16*D16</f>
        <v>0</v>
      </c>
      <c r="F16" s="50"/>
      <c r="G16" s="51"/>
    </row>
    <row r="17" spans="1:7" ht="21.75" thickBot="1" x14ac:dyDescent="0.4">
      <c r="A17" s="64"/>
      <c r="B17" s="17" t="s">
        <v>42</v>
      </c>
      <c r="C17" s="21">
        <v>0</v>
      </c>
      <c r="D17" s="20">
        <v>118.1</v>
      </c>
      <c r="E17" s="49">
        <f t="shared" si="1"/>
        <v>0</v>
      </c>
    </row>
    <row r="18" spans="1:7" ht="23.25" x14ac:dyDescent="0.35">
      <c r="A18" s="64"/>
      <c r="B18" s="17" t="s">
        <v>43</v>
      </c>
      <c r="C18" s="21">
        <v>0</v>
      </c>
      <c r="D18" s="20">
        <v>118.1</v>
      </c>
      <c r="E18" s="49">
        <f t="shared" si="1"/>
        <v>0</v>
      </c>
      <c r="F18" s="47" t="s">
        <v>38</v>
      </c>
      <c r="G18" s="48"/>
    </row>
    <row r="19" spans="1:7" ht="23.25" x14ac:dyDescent="0.35">
      <c r="A19" s="64"/>
      <c r="B19" s="17" t="s">
        <v>39</v>
      </c>
      <c r="C19" s="21">
        <v>0</v>
      </c>
      <c r="D19" s="20">
        <v>142.80000000000001</v>
      </c>
      <c r="E19" s="49">
        <f t="shared" si="1"/>
        <v>0</v>
      </c>
      <c r="F19" s="69" t="s">
        <v>37</v>
      </c>
      <c r="G19" s="70">
        <v>200</v>
      </c>
    </row>
    <row r="20" spans="1:7" ht="4.5" customHeight="1" thickBot="1" x14ac:dyDescent="0.4">
      <c r="A20" s="65"/>
      <c r="B20" s="22"/>
      <c r="C20" s="68"/>
      <c r="D20" s="23"/>
      <c r="E20" s="23">
        <f t="shared" si="1"/>
        <v>0</v>
      </c>
      <c r="F20" s="4"/>
      <c r="G20" s="4"/>
    </row>
    <row r="21" spans="1:7" ht="21.75" thickBot="1" x14ac:dyDescent="0.4">
      <c r="A21" s="44"/>
      <c r="B21" s="42" t="s">
        <v>9</v>
      </c>
      <c r="C21" s="24">
        <f>+SUM(C14:C20)</f>
        <v>2717.3</v>
      </c>
      <c r="D21" s="55">
        <f>+E21/C21</f>
        <v>88.294225885989761</v>
      </c>
      <c r="E21" s="25">
        <f>+SUM(E14:E20)</f>
        <v>239921.9</v>
      </c>
      <c r="F21" s="66" t="s">
        <v>10</v>
      </c>
      <c r="G21" s="67"/>
    </row>
    <row r="22" spans="1:7" ht="21.75" thickBot="1" x14ac:dyDescent="0.4">
      <c r="A22" s="44"/>
      <c r="B22" s="43" t="s">
        <v>14</v>
      </c>
      <c r="C22" s="22">
        <f>+E8</f>
        <v>648</v>
      </c>
      <c r="D22" s="26">
        <v>95</v>
      </c>
      <c r="E22" s="23">
        <f t="shared" si="1"/>
        <v>61560</v>
      </c>
      <c r="F22" s="75" t="s">
        <v>26</v>
      </c>
      <c r="G22" s="75" t="s">
        <v>27</v>
      </c>
    </row>
    <row r="23" spans="1:7" ht="23.25" customHeight="1" thickBot="1" x14ac:dyDescent="0.45">
      <c r="A23" s="44"/>
      <c r="B23" s="59" t="s">
        <v>30</v>
      </c>
      <c r="C23" s="33">
        <f>+C22+C21</f>
        <v>3365.3</v>
      </c>
      <c r="D23" s="56">
        <f>+E23/C23</f>
        <v>89.585445576917365</v>
      </c>
      <c r="E23" s="34">
        <f>+E22+E21</f>
        <v>301481.90000000002</v>
      </c>
      <c r="F23" s="76">
        <f>IF(C23&lt;(C5+0.1),C5-C23,0)</f>
        <v>450.69999999999982</v>
      </c>
      <c r="G23" s="77">
        <f>IF(C23&gt;C5,+C23-C5,0)</f>
        <v>0</v>
      </c>
    </row>
    <row r="24" spans="1:7" ht="19.5" customHeight="1" thickBot="1" x14ac:dyDescent="0.4">
      <c r="A24" s="44"/>
      <c r="B24" s="27" t="s">
        <v>15</v>
      </c>
      <c r="C24" s="4">
        <f>-F11</f>
        <v>0</v>
      </c>
      <c r="D24" s="28">
        <v>95</v>
      </c>
      <c r="E24" s="23">
        <f t="shared" si="1"/>
        <v>0</v>
      </c>
      <c r="F24" s="4"/>
      <c r="G24" s="4"/>
    </row>
    <row r="25" spans="1:7" ht="24" customHeight="1" thickBot="1" x14ac:dyDescent="0.45">
      <c r="A25" s="44"/>
      <c r="B25" s="60" t="s">
        <v>31</v>
      </c>
      <c r="C25" s="57">
        <f>+C23+C24</f>
        <v>3365.3</v>
      </c>
      <c r="D25" s="56">
        <f>+E25/C25</f>
        <v>89.585445576917365</v>
      </c>
      <c r="E25" s="58">
        <f>+E23+E24</f>
        <v>301481.90000000002</v>
      </c>
      <c r="F25" s="4"/>
      <c r="G25" s="4"/>
    </row>
    <row r="26" spans="1:7" ht="7.5" customHeight="1" x14ac:dyDescent="0.35">
      <c r="A26" s="45"/>
      <c r="B26" s="4"/>
      <c r="C26" s="4"/>
      <c r="D26" s="4"/>
      <c r="E26" s="4"/>
      <c r="F26" s="4"/>
      <c r="G26" s="4"/>
    </row>
    <row r="27" spans="1:7" ht="7.5" customHeight="1" thickBot="1" x14ac:dyDescent="0.4">
      <c r="A27" s="45"/>
      <c r="F27" s="4"/>
      <c r="G27" s="4"/>
    </row>
    <row r="28" spans="1:7" ht="21" x14ac:dyDescent="0.35">
      <c r="A28" s="46"/>
      <c r="B28" s="36" t="s">
        <v>20</v>
      </c>
      <c r="C28" s="37" t="s">
        <v>1</v>
      </c>
      <c r="D28" s="37" t="s">
        <v>2</v>
      </c>
      <c r="E28" s="38" t="s">
        <v>3</v>
      </c>
    </row>
    <row r="29" spans="1:7" ht="21" x14ac:dyDescent="0.35">
      <c r="B29" s="29" t="s">
        <v>21</v>
      </c>
      <c r="C29" s="21">
        <v>0</v>
      </c>
      <c r="D29" s="21">
        <v>0</v>
      </c>
      <c r="E29" s="30">
        <f>+C29*D29</f>
        <v>0</v>
      </c>
    </row>
    <row r="30" spans="1:7" ht="21.75" thickBot="1" x14ac:dyDescent="0.4">
      <c r="B30" s="31" t="s">
        <v>22</v>
      </c>
      <c r="C30" s="35">
        <v>0</v>
      </c>
      <c r="D30" s="35">
        <v>0</v>
      </c>
      <c r="E30" s="30">
        <f>+C30*D30</f>
        <v>0</v>
      </c>
    </row>
    <row r="31" spans="1:7" ht="7.5" customHeight="1" thickBot="1" x14ac:dyDescent="0.4">
      <c r="B31" s="4"/>
      <c r="C31" s="4"/>
      <c r="D31" s="4"/>
      <c r="E31" s="4"/>
    </row>
    <row r="32" spans="1:7" ht="21.75" thickBot="1" x14ac:dyDescent="0.4">
      <c r="B32" s="59" t="s">
        <v>23</v>
      </c>
      <c r="C32" s="92">
        <f>+C23+C29-C30</f>
        <v>3365.3</v>
      </c>
      <c r="D32" s="93">
        <f>+E32/C32</f>
        <v>89.585445576917365</v>
      </c>
      <c r="E32" s="94">
        <f>+E23+E29-E30</f>
        <v>301481.90000000002</v>
      </c>
    </row>
    <row r="33" spans="1:7" ht="21" x14ac:dyDescent="0.35">
      <c r="B33" s="72"/>
      <c r="C33" s="73"/>
      <c r="D33" s="74"/>
      <c r="E33" s="73"/>
    </row>
    <row r="34" spans="1:7" ht="30.75" thickBot="1" x14ac:dyDescent="0.3">
      <c r="A34" s="52" t="s">
        <v>5</v>
      </c>
      <c r="B34" s="53" t="s">
        <v>6</v>
      </c>
      <c r="C34" s="53" t="s">
        <v>28</v>
      </c>
      <c r="D34" s="53" t="s">
        <v>7</v>
      </c>
      <c r="E34" s="53" t="s">
        <v>3</v>
      </c>
      <c r="F34" s="54" t="s">
        <v>8</v>
      </c>
    </row>
    <row r="35" spans="1:7" ht="21" customHeight="1" thickBot="1" x14ac:dyDescent="0.45">
      <c r="A35" s="78" t="s">
        <v>34</v>
      </c>
      <c r="B35" s="79" t="s">
        <v>36</v>
      </c>
      <c r="C35" s="79">
        <v>3816</v>
      </c>
      <c r="D35" s="80">
        <v>2717.3</v>
      </c>
      <c r="E35" s="81">
        <v>239921.9</v>
      </c>
      <c r="F35" s="82">
        <f t="shared" ref="F35:F36" si="2">+C35-D35</f>
        <v>1098.6999999999998</v>
      </c>
      <c r="G35" s="71"/>
    </row>
    <row r="36" spans="1:7" ht="18.75" x14ac:dyDescent="0.3">
      <c r="A36" s="83" t="s">
        <v>35</v>
      </c>
      <c r="B36" s="84" t="s">
        <v>36</v>
      </c>
      <c r="C36" s="79">
        <v>3816</v>
      </c>
      <c r="D36" s="85">
        <v>2721.3</v>
      </c>
      <c r="E36" s="81">
        <v>240156.1</v>
      </c>
      <c r="F36" s="86">
        <f t="shared" si="2"/>
        <v>1094.6999999999998</v>
      </c>
      <c r="G36" s="62"/>
    </row>
  </sheetData>
  <mergeCells count="2">
    <mergeCell ref="A15:A20"/>
    <mergeCell ref="F21:G21"/>
  </mergeCells>
  <printOptions horizontalCentered="1"/>
  <pageMargins left="0.7" right="0.7" top="0.25" bottom="0.25" header="0.05" footer="0.05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PA-44-180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G. Gaffney</dc:creator>
  <cp:lastModifiedBy>Mike G. Gaffney</cp:lastModifiedBy>
  <cp:lastPrinted>2022-11-01T22:35:49Z</cp:lastPrinted>
  <dcterms:created xsi:type="dcterms:W3CDTF">2020-04-14T20:07:30Z</dcterms:created>
  <dcterms:modified xsi:type="dcterms:W3CDTF">2022-11-07T13:05:47Z</dcterms:modified>
</cp:coreProperties>
</file>