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e6db9acbf7f79c/Documents/1 141 Syllabii/"/>
    </mc:Choice>
  </mc:AlternateContent>
  <xr:revisionPtr revIDLastSave="0" documentId="8_{241662C2-597E-4C1A-A33E-4FD5F5F7650D}" xr6:coauthVersionLast="47" xr6:coauthVersionMax="47" xr10:uidLastSave="{00000000-0000-0000-0000-000000000000}"/>
  <bookViews>
    <workbookView xWindow="47760" yWindow="7650" windowWidth="18645" windowHeight="12000" activeTab="1" xr2:uid="{2E7B8E9F-424A-42ED-913A-FDB03982EE64}"/>
  </bookViews>
  <sheets>
    <sheet name="Calculator SR20" sheetId="1" r:id="rId1"/>
    <sheet name="Tables and Graphs SR2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5" i="2"/>
  <c r="F4" i="2"/>
  <c r="G5" i="1" l="1"/>
  <c r="E30" i="1" l="1"/>
  <c r="E29" i="1" l="1"/>
  <c r="E11" i="1"/>
  <c r="F11" i="1" s="1"/>
  <c r="C23" i="1" s="1"/>
  <c r="E23" i="1" s="1"/>
  <c r="E8" i="1"/>
  <c r="C21" i="1" s="1"/>
  <c r="E21" i="1" s="1"/>
  <c r="E14" i="1"/>
  <c r="C14" i="1"/>
  <c r="C20" i="1" s="1"/>
  <c r="E19" i="1"/>
  <c r="E18" i="1"/>
  <c r="E17" i="1"/>
  <c r="E16" i="1"/>
  <c r="E15" i="1"/>
  <c r="E20" i="1" l="1"/>
  <c r="C22" i="1"/>
  <c r="F22" i="1" s="1"/>
  <c r="D14" i="1"/>
  <c r="E22" i="1" l="1"/>
  <c r="E24" i="1" s="1"/>
  <c r="D20" i="1"/>
  <c r="G22" i="1"/>
  <c r="C24" i="1"/>
  <c r="C32" i="1"/>
  <c r="E32" i="1" l="1"/>
  <c r="D32" i="1" s="1"/>
  <c r="D22" i="1"/>
  <c r="D24" i="1"/>
</calcChain>
</file>

<file path=xl/sharedStrings.xml><?xml version="1.0" encoding="utf-8"?>
<sst xmlns="http://schemas.openxmlformats.org/spreadsheetml/2006/main" count="61" uniqueCount="47">
  <si>
    <t>Item</t>
  </si>
  <si>
    <t>Weight</t>
  </si>
  <si>
    <t>Arm</t>
  </si>
  <si>
    <t>Moment</t>
  </si>
  <si>
    <t>Basic Empty Weight</t>
  </si>
  <si>
    <t>Tail</t>
  </si>
  <si>
    <t>Type</t>
  </si>
  <si>
    <t>Basic EW</t>
  </si>
  <si>
    <t>Useful Load</t>
  </si>
  <si>
    <t>Back Pass 2</t>
  </si>
  <si>
    <t>Pilot (Front Pass 1)</t>
  </si>
  <si>
    <t>Front Pass 2</t>
  </si>
  <si>
    <t>Zero Fuel Weight</t>
  </si>
  <si>
    <t>Loaded Aircraft</t>
  </si>
  <si>
    <t>Hours</t>
  </si>
  <si>
    <t>GPH</t>
  </si>
  <si>
    <t>Gallons Burned</t>
  </si>
  <si>
    <t>Fuel at Departure</t>
  </si>
  <si>
    <t>Fuel Burned</t>
  </si>
  <si>
    <t>Wt</t>
  </si>
  <si>
    <t>Payload</t>
  </si>
  <si>
    <t>lbs/ gallon</t>
  </si>
  <si>
    <t>Gal on board</t>
  </si>
  <si>
    <t>Wt Shift Problem</t>
  </si>
  <si>
    <t>Weight Added</t>
  </si>
  <si>
    <t>Weight Removed</t>
  </si>
  <si>
    <t>New CG after change</t>
  </si>
  <si>
    <t>Fuel Gallons-useable</t>
  </si>
  <si>
    <t>Second, Fill in Yellow areas only, spreadsheet will do the rest!</t>
  </si>
  <si>
    <t>Underweight Amt</t>
  </si>
  <si>
    <t>Overweight Amt</t>
  </si>
  <si>
    <t>Max weight in each Bag location</t>
  </si>
  <si>
    <t>Gross Ramp Wt</t>
  </si>
  <si>
    <t>Pounds Burned</t>
  </si>
  <si>
    <t>N901SE</t>
  </si>
  <si>
    <t>N902SE</t>
  </si>
  <si>
    <t>SR20</t>
  </si>
  <si>
    <t>Bags Max sta 208</t>
  </si>
  <si>
    <t>Full Fuel PayLoad</t>
  </si>
  <si>
    <t>Max Usable Fuel Gallons</t>
  </si>
  <si>
    <t>Baggage</t>
  </si>
  <si>
    <t>Loaded Aircraft TO</t>
  </si>
  <si>
    <t>Loaded AC Landing</t>
  </si>
  <si>
    <t>First, goto tab 2 and copy the line of the aircraft you intend to fly and paste it to line 5 below</t>
  </si>
  <si>
    <t>Length of Flight</t>
  </si>
  <si>
    <t>SE Fleet Weight and Balance Table  SR20Version (3/23)</t>
  </si>
  <si>
    <t>Weight and Balance Calculator  -  SR20 Version (R5)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</si>
</sst>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.00;[Red]\-[$$-409]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b/>
      <sz val="10"/>
      <color indexed="62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165" fontId="10" fillId="0" borderId="0" applyFill="0" applyBorder="0" applyAlignment="0" applyProtection="0"/>
    <xf numFmtId="0" fontId="11" fillId="0" borderId="0" applyNumberFormat="0" applyFill="0" applyBorder="0" applyProtection="0">
      <alignment horizontal="center"/>
    </xf>
    <xf numFmtId="0" fontId="11" fillId="0" borderId="0" applyNumberFormat="0" applyFill="0" applyBorder="0" applyProtection="0">
      <alignment horizontal="center" textRotation="90"/>
    </xf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6" fillId="0" borderId="11" xfId="0" applyFont="1" applyBorder="1"/>
    <xf numFmtId="0" fontId="3" fillId="4" borderId="19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6" fillId="0" borderId="17" xfId="0" applyFont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0" borderId="18" xfId="0" applyFont="1" applyBorder="1"/>
    <xf numFmtId="0" fontId="6" fillId="0" borderId="1" xfId="0" applyFont="1" applyBorder="1"/>
    <xf numFmtId="0" fontId="3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2" xfId="0" applyFont="1" applyBorder="1"/>
    <xf numFmtId="0" fontId="3" fillId="0" borderId="2" xfId="0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Border="1"/>
    <xf numFmtId="0" fontId="3" fillId="0" borderId="17" xfId="0" applyFont="1" applyBorder="1"/>
    <xf numFmtId="0" fontId="3" fillId="0" borderId="16" xfId="0" applyFont="1" applyBorder="1"/>
    <xf numFmtId="0" fontId="3" fillId="5" borderId="18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6" fillId="0" borderId="14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2" fontId="3" fillId="0" borderId="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164" fontId="6" fillId="0" borderId="1" xfId="0" applyNumberFormat="1" applyFont="1" applyBorder="1"/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6" xfId="0" applyFont="1" applyBorder="1" applyAlignment="1">
      <alignment horizontal="right"/>
    </xf>
    <xf numFmtId="0" fontId="6" fillId="0" borderId="27" xfId="0" applyFont="1" applyBorder="1"/>
    <xf numFmtId="0" fontId="8" fillId="0" borderId="0" xfId="0" applyFont="1" applyAlignment="1">
      <alignment vertical="center" textRotation="90"/>
    </xf>
    <xf numFmtId="0" fontId="3" fillId="0" borderId="28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5" fillId="8" borderId="3" xfId="0" applyFont="1" applyFill="1" applyBorder="1"/>
    <xf numFmtId="0" fontId="5" fillId="8" borderId="5" xfId="0" applyFont="1" applyFill="1" applyBorder="1"/>
    <xf numFmtId="0" fontId="4" fillId="0" borderId="8" xfId="0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5" fillId="8" borderId="3" xfId="0" applyFont="1" applyFill="1" applyBorder="1" applyAlignment="1">
      <alignment wrapText="1"/>
    </xf>
    <xf numFmtId="2" fontId="8" fillId="9" borderId="12" xfId="0" applyNumberFormat="1" applyFont="1" applyFill="1" applyBorder="1" applyAlignment="1">
      <alignment horizontal="center"/>
    </xf>
    <xf numFmtId="164" fontId="8" fillId="0" borderId="11" xfId="0" applyNumberFormat="1" applyFont="1" applyBorder="1"/>
    <xf numFmtId="164" fontId="8" fillId="0" borderId="13" xfId="0" applyNumberFormat="1" applyFont="1" applyBorder="1"/>
    <xf numFmtId="0" fontId="6" fillId="0" borderId="22" xfId="0" applyFont="1" applyBorder="1"/>
    <xf numFmtId="0" fontId="8" fillId="8" borderId="24" xfId="0" applyFont="1" applyFill="1" applyBorder="1" applyAlignment="1">
      <alignment horizontal="center" vertical="center" textRotation="90"/>
    </xf>
    <xf numFmtId="0" fontId="8" fillId="8" borderId="25" xfId="0" applyFont="1" applyFill="1" applyBorder="1" applyAlignment="1">
      <alignment horizontal="center" vertical="center" textRotation="90"/>
    </xf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</cellXfs>
  <cellStyles count="7">
    <cellStyle name="Excel_CondFormat_4_1_1 1" xfId="6" xr:uid="{00000000-0005-0000-0000-00002F000000}"/>
    <cellStyle name="Heading" xfId="4" xr:uid="{00000000-0005-0000-0000-000040000000}"/>
    <cellStyle name="Heading1" xfId="5" xr:uid="{00000000-0005-0000-0000-000041000000}"/>
    <cellStyle name="Normal" xfId="0" builtinId="0"/>
    <cellStyle name="Normal 2" xfId="1" xr:uid="{00000000-0005-0000-0000-000042000000}"/>
    <cellStyle name="Result" xfId="2" xr:uid="{00000000-0005-0000-0000-000043000000}"/>
    <cellStyle name="Result2" xfId="3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22</xdr:row>
      <xdr:rowOff>57150</xdr:rowOff>
    </xdr:from>
    <xdr:to>
      <xdr:col>7</xdr:col>
      <xdr:colOff>9525</xdr:colOff>
      <xdr:row>36</xdr:row>
      <xdr:rowOff>7899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188594-8EC7-4BC3-9C90-AC78451F6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4525" y="6686550"/>
          <a:ext cx="3286125" cy="3446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8</xdr:col>
      <xdr:colOff>170838</xdr:colOff>
      <xdr:row>39</xdr:row>
      <xdr:rowOff>132548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ECBC1F-D298-471F-923D-0A7764CC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3050"/>
          <a:ext cx="4895238" cy="6419048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9</xdr:row>
      <xdr:rowOff>0</xdr:rowOff>
    </xdr:from>
    <xdr:to>
      <xdr:col>16</xdr:col>
      <xdr:colOff>151824</xdr:colOff>
      <xdr:row>47</xdr:row>
      <xdr:rowOff>151476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44D635-D2D6-4C2F-838B-2B89EEC9E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1100" y="2114550"/>
          <a:ext cx="4609524" cy="7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39</xdr:row>
      <xdr:rowOff>188996</xdr:rowOff>
    </xdr:from>
    <xdr:to>
      <xdr:col>8</xdr:col>
      <xdr:colOff>190500</xdr:colOff>
      <xdr:row>82</xdr:row>
      <xdr:rowOff>65689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EF9DEFB-B2F3-4B89-A519-6D2E62E4B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175" y="8018546"/>
          <a:ext cx="4657725" cy="806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4601-604C-4B08-AA68-48462461F885}">
  <sheetPr>
    <pageSetUpPr fitToPage="1"/>
  </sheetPr>
  <dimension ref="A1:G32"/>
  <sheetViews>
    <sheetView topLeftCell="A9" workbookViewId="0">
      <selection activeCell="A2" sqref="A2"/>
    </sheetView>
  </sheetViews>
  <sheetFormatPr defaultColWidth="8.86328125" defaultRowHeight="14.25" x14ac:dyDescent="0.45"/>
  <cols>
    <col min="1" max="1" width="10" customWidth="1"/>
    <col min="2" max="2" width="24.265625" customWidth="1"/>
    <col min="3" max="3" width="12.86328125" customWidth="1"/>
    <col min="4" max="4" width="19.265625" bestFit="1" customWidth="1"/>
    <col min="5" max="5" width="18.86328125" customWidth="1"/>
    <col min="6" max="6" width="24.59765625" customWidth="1"/>
    <col min="7" max="7" width="25.1328125" customWidth="1"/>
  </cols>
  <sheetData>
    <row r="1" spans="1:7" ht="21" x14ac:dyDescent="0.65">
      <c r="A1" s="2" t="s">
        <v>46</v>
      </c>
    </row>
    <row r="2" spans="1:7" ht="19.5" customHeight="1" x14ac:dyDescent="0.5">
      <c r="A2" s="6" t="s">
        <v>43</v>
      </c>
    </row>
    <row r="3" spans="1:7" ht="15.75" x14ac:dyDescent="0.5">
      <c r="A3" s="6" t="s">
        <v>28</v>
      </c>
    </row>
    <row r="4" spans="1:7" ht="42.4" thickBot="1" x14ac:dyDescent="0.5">
      <c r="A4" s="7" t="s">
        <v>5</v>
      </c>
      <c r="B4" s="7" t="s">
        <v>6</v>
      </c>
      <c r="C4" s="7" t="s">
        <v>32</v>
      </c>
      <c r="D4" s="7" t="s">
        <v>7</v>
      </c>
      <c r="E4" s="7" t="s">
        <v>3</v>
      </c>
      <c r="F4" s="7" t="s">
        <v>8</v>
      </c>
      <c r="G4" s="7" t="s">
        <v>38</v>
      </c>
    </row>
    <row r="5" spans="1:7" ht="18" x14ac:dyDescent="0.55000000000000004">
      <c r="A5" s="74" t="s">
        <v>34</v>
      </c>
      <c r="B5" s="75" t="s">
        <v>36</v>
      </c>
      <c r="C5" s="75">
        <v>3150</v>
      </c>
      <c r="D5" s="76">
        <v>2171</v>
      </c>
      <c r="E5" s="77">
        <v>306537</v>
      </c>
      <c r="F5" s="78">
        <f t="shared" ref="F5" si="0">+C5-D5</f>
        <v>979</v>
      </c>
      <c r="G5" s="60">
        <f>+D5-F5</f>
        <v>1192</v>
      </c>
    </row>
    <row r="6" spans="1:7" ht="21.4" thickBot="1" x14ac:dyDescent="0.7">
      <c r="A6" s="2"/>
      <c r="B6" s="9"/>
      <c r="C6" s="9"/>
      <c r="D6" s="10"/>
      <c r="E6" s="2"/>
      <c r="F6" s="9"/>
      <c r="G6" s="8"/>
    </row>
    <row r="7" spans="1:7" ht="46.9" thickBot="1" x14ac:dyDescent="0.75">
      <c r="A7" s="8"/>
      <c r="B7" s="8"/>
      <c r="C7" s="11" t="s">
        <v>22</v>
      </c>
      <c r="D7" s="11" t="s">
        <v>21</v>
      </c>
      <c r="E7" s="11" t="s">
        <v>19</v>
      </c>
      <c r="G7" s="61" t="s">
        <v>39</v>
      </c>
    </row>
    <row r="8" spans="1:7" ht="23.65" thickBot="1" x14ac:dyDescent="0.75">
      <c r="A8" s="8"/>
      <c r="B8" s="12" t="s">
        <v>27</v>
      </c>
      <c r="C8" s="13">
        <v>56</v>
      </c>
      <c r="D8" s="59">
        <v>6</v>
      </c>
      <c r="E8" s="44">
        <f>+C8*D8</f>
        <v>336</v>
      </c>
      <c r="G8" s="58">
        <v>56</v>
      </c>
    </row>
    <row r="9" spans="1:7" ht="21.4" thickBot="1" x14ac:dyDescent="0.7">
      <c r="A9" s="8"/>
      <c r="B9" s="8"/>
      <c r="C9" s="14"/>
      <c r="D9" s="8"/>
      <c r="E9" s="8"/>
      <c r="F9" s="8"/>
      <c r="G9" s="8"/>
    </row>
    <row r="10" spans="1:7" ht="21" x14ac:dyDescent="0.65">
      <c r="A10" s="8"/>
      <c r="B10" s="15"/>
      <c r="C10" s="16" t="s">
        <v>14</v>
      </c>
      <c r="D10" s="16" t="s">
        <v>15</v>
      </c>
      <c r="E10" s="17" t="s">
        <v>16</v>
      </c>
      <c r="F10" s="17" t="s">
        <v>33</v>
      </c>
      <c r="G10" s="8"/>
    </row>
    <row r="11" spans="1:7" ht="21.4" thickBot="1" x14ac:dyDescent="0.7">
      <c r="A11" s="8"/>
      <c r="B11" s="18" t="s">
        <v>44</v>
      </c>
      <c r="C11" s="23">
        <v>0</v>
      </c>
      <c r="D11" s="23">
        <v>13</v>
      </c>
      <c r="E11" s="45">
        <f>+C11*D11</f>
        <v>0</v>
      </c>
      <c r="F11" s="45">
        <f>+E11*6</f>
        <v>0</v>
      </c>
      <c r="G11" s="8"/>
    </row>
    <row r="12" spans="1:7" ht="21" x14ac:dyDescent="0.65">
      <c r="A12" s="8"/>
      <c r="B12" s="8"/>
      <c r="C12" s="8"/>
      <c r="D12" s="8"/>
      <c r="E12" s="8"/>
      <c r="F12" s="8"/>
      <c r="G12" s="8"/>
    </row>
    <row r="13" spans="1:7" ht="21" x14ac:dyDescent="0.65">
      <c r="A13" s="8"/>
      <c r="B13" s="20" t="s">
        <v>0</v>
      </c>
      <c r="C13" s="20" t="s">
        <v>1</v>
      </c>
      <c r="D13" s="20" t="s">
        <v>2</v>
      </c>
      <c r="E13" s="20" t="s">
        <v>3</v>
      </c>
      <c r="F13" s="8"/>
      <c r="G13" s="8"/>
    </row>
    <row r="14" spans="1:7" ht="21.4" thickBot="1" x14ac:dyDescent="0.7">
      <c r="A14" s="8"/>
      <c r="B14" s="19" t="s">
        <v>4</v>
      </c>
      <c r="C14" s="21">
        <f>+D5</f>
        <v>2171</v>
      </c>
      <c r="D14" s="36">
        <f>+E14/C14</f>
        <v>141.19622293873792</v>
      </c>
      <c r="E14" s="22">
        <f>+E5</f>
        <v>306537</v>
      </c>
    </row>
    <row r="15" spans="1:7" ht="21" customHeight="1" x14ac:dyDescent="0.7">
      <c r="A15" s="66" t="s">
        <v>20</v>
      </c>
      <c r="B15" s="19" t="s">
        <v>10</v>
      </c>
      <c r="C15" s="23">
        <v>0</v>
      </c>
      <c r="D15" s="22">
        <v>143.5</v>
      </c>
      <c r="E15" s="49">
        <f>+C15*D15</f>
        <v>0</v>
      </c>
      <c r="F15" s="50"/>
      <c r="G15" s="51"/>
    </row>
    <row r="16" spans="1:7" ht="23.65" thickBot="1" x14ac:dyDescent="0.75">
      <c r="A16" s="67"/>
      <c r="B16" s="19" t="s">
        <v>11</v>
      </c>
      <c r="C16" s="23">
        <v>0</v>
      </c>
      <c r="D16" s="22">
        <v>143.5</v>
      </c>
      <c r="E16" s="49">
        <f t="shared" ref="E16:E23" si="1">+C16*D16</f>
        <v>0</v>
      </c>
      <c r="F16" s="50"/>
      <c r="G16" s="51"/>
    </row>
    <row r="17" spans="1:7" ht="23.25" x14ac:dyDescent="0.7">
      <c r="A17" s="67"/>
      <c r="B17" s="19" t="s">
        <v>9</v>
      </c>
      <c r="C17" s="23">
        <v>0</v>
      </c>
      <c r="D17" s="22">
        <v>180</v>
      </c>
      <c r="E17" s="49">
        <f t="shared" si="1"/>
        <v>0</v>
      </c>
      <c r="F17" s="56" t="s">
        <v>31</v>
      </c>
      <c r="G17" s="57"/>
    </row>
    <row r="18" spans="1:7" ht="23.65" thickBot="1" x14ac:dyDescent="0.75">
      <c r="A18" s="67"/>
      <c r="B18" s="19" t="s">
        <v>9</v>
      </c>
      <c r="C18" s="23">
        <v>0</v>
      </c>
      <c r="D18" s="22">
        <v>180</v>
      </c>
      <c r="E18" s="49">
        <f t="shared" si="1"/>
        <v>0</v>
      </c>
      <c r="F18" s="53" t="s">
        <v>37</v>
      </c>
      <c r="G18" s="54">
        <v>130</v>
      </c>
    </row>
    <row r="19" spans="1:7" ht="23.65" thickBot="1" x14ac:dyDescent="0.75">
      <c r="A19" s="67"/>
      <c r="B19" s="19" t="s">
        <v>40</v>
      </c>
      <c r="C19" s="23">
        <v>0</v>
      </c>
      <c r="D19" s="22">
        <v>208</v>
      </c>
      <c r="E19" s="49">
        <f t="shared" si="1"/>
        <v>0</v>
      </c>
      <c r="F19" s="50"/>
      <c r="G19" s="51"/>
    </row>
    <row r="20" spans="1:7" ht="21.4" thickBot="1" x14ac:dyDescent="0.7">
      <c r="A20" s="48"/>
      <c r="B20" s="46" t="s">
        <v>12</v>
      </c>
      <c r="C20" s="26">
        <f>+SUM(C14:C19)</f>
        <v>2171</v>
      </c>
      <c r="D20" s="55">
        <f>+E20/C20</f>
        <v>141.19622293873792</v>
      </c>
      <c r="E20" s="27">
        <f>+SUM(E14:E19)</f>
        <v>306537</v>
      </c>
      <c r="F20" s="68" t="s">
        <v>13</v>
      </c>
      <c r="G20" s="69"/>
    </row>
    <row r="21" spans="1:7" ht="21.4" thickBot="1" x14ac:dyDescent="0.7">
      <c r="A21" s="48"/>
      <c r="B21" s="47" t="s">
        <v>17</v>
      </c>
      <c r="C21" s="24">
        <f>+E8</f>
        <v>336</v>
      </c>
      <c r="D21" s="25">
        <v>153.80000000000001</v>
      </c>
      <c r="E21" s="25">
        <f t="shared" si="1"/>
        <v>51676.800000000003</v>
      </c>
      <c r="F21" s="28" t="s">
        <v>29</v>
      </c>
      <c r="G21" s="29" t="s">
        <v>30</v>
      </c>
    </row>
    <row r="22" spans="1:7" ht="23.25" customHeight="1" thickBot="1" x14ac:dyDescent="0.8">
      <c r="A22" s="48"/>
      <c r="B22" s="12" t="s">
        <v>41</v>
      </c>
      <c r="C22" s="37">
        <f>+C21+C20</f>
        <v>2507</v>
      </c>
      <c r="D22" s="62">
        <f>+E22/C22</f>
        <v>142.88544076585561</v>
      </c>
      <c r="E22" s="38">
        <f>+E21+E20</f>
        <v>358213.8</v>
      </c>
      <c r="F22" s="30">
        <f>IF(C22&lt;(C5+0.1),C5-C22,0)</f>
        <v>643</v>
      </c>
      <c r="G22" s="31">
        <f>IF(C22&gt;C5,+C22-C5,0)</f>
        <v>0</v>
      </c>
    </row>
    <row r="23" spans="1:7" ht="19.5" customHeight="1" thickBot="1" x14ac:dyDescent="0.7">
      <c r="A23" s="48"/>
      <c r="B23" s="32" t="s">
        <v>18</v>
      </c>
      <c r="C23" s="8">
        <f>-F11</f>
        <v>0</v>
      </c>
      <c r="D23" s="9">
        <v>153.80000000000001</v>
      </c>
      <c r="E23" s="25">
        <f t="shared" si="1"/>
        <v>0</v>
      </c>
      <c r="F23" s="8"/>
      <c r="G23" s="8"/>
    </row>
    <row r="24" spans="1:7" ht="26.25" customHeight="1" thickBot="1" x14ac:dyDescent="0.8">
      <c r="A24" s="48"/>
      <c r="B24" s="65" t="s">
        <v>42</v>
      </c>
      <c r="C24" s="63">
        <f>+C22+C23</f>
        <v>2507</v>
      </c>
      <c r="D24" s="62">
        <f>+E24/C24</f>
        <v>142.88544076585561</v>
      </c>
      <c r="E24" s="64">
        <f>+E22+E23</f>
        <v>358213.8</v>
      </c>
      <c r="F24" s="8"/>
      <c r="G24" s="8"/>
    </row>
    <row r="25" spans="1:7" ht="21" x14ac:dyDescent="0.65">
      <c r="A25" s="8"/>
      <c r="B25" s="8"/>
      <c r="C25" s="8"/>
      <c r="D25" s="8"/>
      <c r="E25" s="8"/>
      <c r="F25" s="8"/>
      <c r="G25" s="8"/>
    </row>
    <row r="26" spans="1:7" ht="21" x14ac:dyDescent="0.65">
      <c r="A26" s="8"/>
      <c r="F26" s="8"/>
      <c r="G26" s="8"/>
    </row>
    <row r="27" spans="1:7" ht="21.4" thickBot="1" x14ac:dyDescent="0.7">
      <c r="A27" s="8"/>
      <c r="F27" s="8"/>
      <c r="G27" s="8"/>
    </row>
    <row r="28" spans="1:7" ht="21" x14ac:dyDescent="0.65">
      <c r="A28" s="8"/>
      <c r="B28" s="40" t="s">
        <v>23</v>
      </c>
      <c r="C28" s="41" t="s">
        <v>1</v>
      </c>
      <c r="D28" s="41" t="s">
        <v>2</v>
      </c>
      <c r="E28" s="42" t="s">
        <v>3</v>
      </c>
      <c r="F28" s="8"/>
      <c r="G28" s="8"/>
    </row>
    <row r="29" spans="1:7" ht="21" x14ac:dyDescent="0.65">
      <c r="A29" s="8"/>
      <c r="B29" s="33" t="s">
        <v>24</v>
      </c>
      <c r="C29" s="23">
        <v>0</v>
      </c>
      <c r="D29" s="23">
        <v>0</v>
      </c>
      <c r="E29" s="34">
        <f>+C29*D29</f>
        <v>0</v>
      </c>
      <c r="F29" s="8"/>
      <c r="G29" s="8"/>
    </row>
    <row r="30" spans="1:7" ht="21.4" thickBot="1" x14ac:dyDescent="0.7">
      <c r="A30" s="8"/>
      <c r="B30" s="35" t="s">
        <v>25</v>
      </c>
      <c r="C30" s="39">
        <v>0</v>
      </c>
      <c r="D30" s="39">
        <v>0</v>
      </c>
      <c r="E30" s="34">
        <f>+C30*D30</f>
        <v>0</v>
      </c>
      <c r="F30" s="8"/>
      <c r="G30" s="8"/>
    </row>
    <row r="31" spans="1:7" ht="21" x14ac:dyDescent="0.65">
      <c r="B31" s="8"/>
      <c r="C31" s="8"/>
      <c r="D31" s="8"/>
      <c r="E31" s="8"/>
    </row>
    <row r="32" spans="1:7" ht="21" x14ac:dyDescent="0.65">
      <c r="B32" s="19" t="s">
        <v>26</v>
      </c>
      <c r="C32" s="43">
        <f>+C22+C29-C30</f>
        <v>2507</v>
      </c>
      <c r="D32" s="36">
        <f>+E32/C32</f>
        <v>142.88544076585561</v>
      </c>
      <c r="E32" s="43">
        <f>+E22+E29-E30</f>
        <v>358213.8</v>
      </c>
    </row>
  </sheetData>
  <mergeCells count="2">
    <mergeCell ref="A15:A19"/>
    <mergeCell ref="F20:G20"/>
  </mergeCells>
  <pageMargins left="0.2" right="0.2" top="0.25" bottom="0.25" header="0.05" footer="0.05"/>
  <pageSetup scale="71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D109-2A7D-4603-A437-43FCCF0D7377}">
  <dimension ref="A1:F31"/>
  <sheetViews>
    <sheetView tabSelected="1" workbookViewId="0">
      <selection activeCell="A4" sqref="A4:F4"/>
    </sheetView>
  </sheetViews>
  <sheetFormatPr defaultColWidth="8.86328125" defaultRowHeight="14.25" x14ac:dyDescent="0.45"/>
  <sheetData>
    <row r="1" spans="1:6" x14ac:dyDescent="0.45">
      <c r="A1" s="70" t="s">
        <v>45</v>
      </c>
      <c r="B1" s="70"/>
      <c r="C1" s="70"/>
      <c r="D1" s="70"/>
      <c r="E1" s="70"/>
      <c r="F1" s="70"/>
    </row>
    <row r="2" spans="1:6" ht="14.65" thickBot="1" x14ac:dyDescent="0.5">
      <c r="B2" s="1"/>
      <c r="C2" s="1"/>
      <c r="D2" s="1"/>
      <c r="F2" s="1"/>
    </row>
    <row r="3" spans="1:6" ht="28.5" x14ac:dyDescent="0.45">
      <c r="A3" s="71" t="s">
        <v>5</v>
      </c>
      <c r="B3" s="72" t="s">
        <v>6</v>
      </c>
      <c r="C3" s="72" t="s">
        <v>32</v>
      </c>
      <c r="D3" s="72" t="s">
        <v>7</v>
      </c>
      <c r="E3" s="72" t="s">
        <v>3</v>
      </c>
      <c r="F3" s="73" t="s">
        <v>8</v>
      </c>
    </row>
    <row r="4" spans="1:6" x14ac:dyDescent="0.45">
      <c r="A4" s="74" t="s">
        <v>34</v>
      </c>
      <c r="B4" s="75" t="s">
        <v>36</v>
      </c>
      <c r="C4" s="75">
        <v>3150</v>
      </c>
      <c r="D4" s="76">
        <v>2171</v>
      </c>
      <c r="E4" s="77">
        <v>306537</v>
      </c>
      <c r="F4" s="78">
        <f t="shared" ref="F4:F5" si="0">+C4-D4</f>
        <v>979</v>
      </c>
    </row>
    <row r="5" spans="1:6" ht="14.65" thickBot="1" x14ac:dyDescent="0.5">
      <c r="A5" s="79" t="s">
        <v>35</v>
      </c>
      <c r="B5" s="80" t="s">
        <v>36</v>
      </c>
      <c r="C5" s="80">
        <v>3150</v>
      </c>
      <c r="D5" s="81">
        <v>2168</v>
      </c>
      <c r="E5" s="82">
        <v>306454</v>
      </c>
      <c r="F5" s="83">
        <f t="shared" si="0"/>
        <v>982</v>
      </c>
    </row>
    <row r="6" spans="1:6" x14ac:dyDescent="0.45">
      <c r="A6" s="3"/>
      <c r="B6" s="4"/>
      <c r="C6" s="4"/>
      <c r="D6" s="5"/>
      <c r="E6" s="3"/>
      <c r="F6" s="4"/>
    </row>
    <row r="7" spans="1:6" x14ac:dyDescent="0.45">
      <c r="A7" s="3"/>
      <c r="B7" s="4"/>
      <c r="C7" s="4"/>
      <c r="D7" s="5"/>
      <c r="E7" s="3"/>
      <c r="F7" s="4"/>
    </row>
    <row r="8" spans="1:6" x14ac:dyDescent="0.45">
      <c r="A8" s="70"/>
      <c r="B8" s="70"/>
      <c r="C8" s="70"/>
      <c r="D8" s="70"/>
      <c r="E8" s="70"/>
      <c r="F8" s="70"/>
    </row>
    <row r="9" spans="1:6" x14ac:dyDescent="0.45">
      <c r="B9" s="1"/>
      <c r="C9" s="1"/>
      <c r="D9" s="1"/>
      <c r="F9" s="1"/>
    </row>
    <row r="10" spans="1:6" x14ac:dyDescent="0.45">
      <c r="A10" s="52"/>
      <c r="B10" s="52"/>
      <c r="C10" s="52"/>
      <c r="D10" s="52"/>
      <c r="E10" s="52"/>
      <c r="F10" s="52"/>
    </row>
    <row r="11" spans="1:6" x14ac:dyDescent="0.45">
      <c r="A11" s="3"/>
      <c r="B11" s="4"/>
      <c r="C11" s="4"/>
      <c r="D11" s="5"/>
      <c r="E11" s="3"/>
      <c r="F11" s="4"/>
    </row>
    <row r="12" spans="1:6" x14ac:dyDescent="0.45">
      <c r="A12" s="3"/>
      <c r="B12" s="4"/>
      <c r="C12" s="4"/>
      <c r="D12" s="5"/>
      <c r="E12" s="3"/>
      <c r="F12" s="4"/>
    </row>
    <row r="13" spans="1:6" x14ac:dyDescent="0.45">
      <c r="A13" s="3"/>
      <c r="B13" s="4"/>
      <c r="C13" s="4"/>
      <c r="D13" s="5"/>
      <c r="E13" s="3"/>
      <c r="F13" s="4"/>
    </row>
    <row r="14" spans="1:6" x14ac:dyDescent="0.45">
      <c r="A14" s="3"/>
      <c r="B14" s="4"/>
      <c r="C14" s="4"/>
      <c r="D14" s="5"/>
      <c r="E14" s="3"/>
      <c r="F14" s="4"/>
    </row>
    <row r="15" spans="1:6" x14ac:dyDescent="0.45">
      <c r="A15" s="3"/>
      <c r="B15" s="4"/>
      <c r="C15" s="4"/>
      <c r="D15" s="5"/>
      <c r="E15" s="3"/>
      <c r="F15" s="4"/>
    </row>
    <row r="16" spans="1:6" x14ac:dyDescent="0.45">
      <c r="A16" s="3"/>
      <c r="B16" s="4"/>
      <c r="C16" s="4"/>
      <c r="D16" s="5"/>
      <c r="E16" s="3"/>
      <c r="F16" s="4"/>
    </row>
    <row r="17" spans="1:6" x14ac:dyDescent="0.45">
      <c r="A17" s="3"/>
      <c r="B17" s="4"/>
      <c r="C17" s="4"/>
      <c r="D17" s="5"/>
      <c r="E17" s="3"/>
      <c r="F17" s="4"/>
    </row>
    <row r="18" spans="1:6" x14ac:dyDescent="0.45">
      <c r="A18" s="3"/>
      <c r="B18" s="4"/>
      <c r="C18" s="4"/>
      <c r="D18" s="5"/>
      <c r="E18" s="3"/>
      <c r="F18" s="4"/>
    </row>
    <row r="19" spans="1:6" x14ac:dyDescent="0.45">
      <c r="A19" s="3"/>
      <c r="B19" s="4"/>
      <c r="C19" s="4"/>
      <c r="D19" s="5"/>
      <c r="E19" s="3"/>
      <c r="F19" s="4"/>
    </row>
    <row r="20" spans="1:6" x14ac:dyDescent="0.45">
      <c r="A20" s="3"/>
      <c r="B20" s="4"/>
      <c r="C20" s="4"/>
      <c r="D20" s="5"/>
      <c r="E20" s="3"/>
      <c r="F20" s="4"/>
    </row>
    <row r="21" spans="1:6" x14ac:dyDescent="0.45">
      <c r="A21" s="3"/>
      <c r="B21" s="4"/>
      <c r="C21" s="4"/>
      <c r="D21" s="5"/>
      <c r="E21" s="3"/>
      <c r="F21" s="4"/>
    </row>
    <row r="22" spans="1:6" x14ac:dyDescent="0.45">
      <c r="A22" s="3"/>
      <c r="B22" s="4"/>
      <c r="C22" s="4"/>
      <c r="D22" s="5"/>
      <c r="E22" s="3"/>
      <c r="F22" s="4"/>
    </row>
    <row r="23" spans="1:6" x14ac:dyDescent="0.45">
      <c r="A23" s="3"/>
      <c r="B23" s="4"/>
      <c r="C23" s="4"/>
      <c r="D23" s="5"/>
      <c r="E23" s="3"/>
      <c r="F23" s="4"/>
    </row>
    <row r="24" spans="1:6" x14ac:dyDescent="0.45">
      <c r="A24" s="3"/>
      <c r="B24" s="4"/>
      <c r="C24" s="4"/>
      <c r="D24" s="5"/>
      <c r="E24" s="3"/>
      <c r="F24" s="4"/>
    </row>
    <row r="25" spans="1:6" x14ac:dyDescent="0.45">
      <c r="A25" s="3"/>
      <c r="B25" s="4"/>
      <c r="C25" s="4"/>
      <c r="D25" s="5"/>
      <c r="E25" s="3"/>
      <c r="F25" s="4"/>
    </row>
    <row r="26" spans="1:6" x14ac:dyDescent="0.45">
      <c r="A26" s="3"/>
      <c r="B26" s="4"/>
      <c r="C26" s="4"/>
      <c r="D26" s="5"/>
      <c r="E26" s="3"/>
      <c r="F26" s="4"/>
    </row>
    <row r="27" spans="1:6" x14ac:dyDescent="0.45">
      <c r="A27" s="3"/>
      <c r="B27" s="4"/>
      <c r="C27" s="4"/>
      <c r="D27" s="5"/>
      <c r="E27" s="3"/>
      <c r="F27" s="4"/>
    </row>
    <row r="28" spans="1:6" x14ac:dyDescent="0.45">
      <c r="A28" s="3"/>
      <c r="B28" s="4"/>
      <c r="C28" s="4"/>
      <c r="D28" s="5"/>
      <c r="E28" s="3"/>
      <c r="F28" s="4"/>
    </row>
    <row r="29" spans="1:6" x14ac:dyDescent="0.45">
      <c r="A29" s="3"/>
      <c r="B29" s="4"/>
      <c r="C29" s="4"/>
      <c r="D29" s="5"/>
      <c r="E29" s="3"/>
      <c r="F29" s="4"/>
    </row>
    <row r="30" spans="1:6" x14ac:dyDescent="0.45">
      <c r="A30" s="3"/>
      <c r="B30" s="4"/>
      <c r="C30" s="4"/>
      <c r="D30" s="5"/>
      <c r="E30" s="3"/>
      <c r="F30" s="4"/>
    </row>
    <row r="31" spans="1:6" x14ac:dyDescent="0.45">
      <c r="A31" s="3"/>
      <c r="B31" s="4"/>
      <c r="C31" s="4"/>
      <c r="D31" s="5"/>
      <c r="E31" s="3"/>
      <c r="F31" s="4"/>
    </row>
  </sheetData>
  <mergeCells count="2">
    <mergeCell ref="A1:F1"/>
    <mergeCell ref="A8:F8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 SR20</vt:lpstr>
      <vt:lpstr>Tables and Graphs SR20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G. Gaffney</dc:creator>
  <cp:lastModifiedBy>Michael Gaffney</cp:lastModifiedBy>
  <cp:lastPrinted>2020-10-31T17:33:32Z</cp:lastPrinted>
  <dcterms:created xsi:type="dcterms:W3CDTF">2020-04-14T20:07:30Z</dcterms:created>
  <dcterms:modified xsi:type="dcterms:W3CDTF">2023-03-24T20:28:11Z</dcterms:modified>
</cp:coreProperties>
</file>